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CD\SC 07 SEAPA\CONVÊNIOS\"/>
    </mc:Choice>
  </mc:AlternateContent>
  <bookViews>
    <workbookView xWindow="0" yWindow="0" windowWidth="28800" windowHeight="1228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Plan1!$A$1:$M$136</definedName>
    <definedName name="poupanca_mensal" localSheetId="0">Plan1!$U$124:$AG$128</definedName>
  </definedNames>
  <calcPr calcId="162913"/>
</workbook>
</file>

<file path=xl/calcChain.xml><?xml version="1.0" encoding="utf-8"?>
<calcChain xmlns="http://schemas.openxmlformats.org/spreadsheetml/2006/main">
  <c r="N119" i="1" l="1"/>
  <c r="O119" i="1"/>
  <c r="N120" i="1"/>
  <c r="O120" i="1"/>
  <c r="N122" i="1"/>
  <c r="O122" i="1"/>
  <c r="N123" i="1"/>
  <c r="O123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18" i="1"/>
  <c r="O118" i="1"/>
  <c r="N116" i="1"/>
  <c r="O116" i="1"/>
  <c r="O117" i="1"/>
  <c r="N117" i="1" l="1"/>
  <c r="N109" i="1" l="1"/>
  <c r="O109" i="1"/>
  <c r="N110" i="1"/>
  <c r="O110" i="1"/>
  <c r="N111" i="1"/>
  <c r="O111" i="1"/>
  <c r="N112" i="1"/>
  <c r="O112" i="1"/>
  <c r="N113" i="1"/>
  <c r="O113" i="1"/>
  <c r="N114" i="1"/>
  <c r="O114" i="1"/>
  <c r="O115" i="1"/>
  <c r="O58" i="1" l="1"/>
  <c r="N58" i="1"/>
  <c r="O57" i="1"/>
  <c r="N57" i="1"/>
  <c r="O56" i="1"/>
  <c r="N56" i="1"/>
  <c r="O55" i="1"/>
  <c r="N55" i="1"/>
  <c r="O54" i="1"/>
  <c r="N54" i="1"/>
  <c r="O53" i="1"/>
  <c r="N53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N72" i="1" l="1"/>
  <c r="O72" i="1"/>
  <c r="N73" i="1"/>
  <c r="O73" i="1"/>
  <c r="O74" i="1"/>
  <c r="N75" i="1"/>
  <c r="O75" i="1"/>
  <c r="N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N90" i="1"/>
  <c r="O90" i="1"/>
  <c r="N91" i="1"/>
  <c r="O91" i="1"/>
  <c r="N92" i="1"/>
  <c r="O92" i="1"/>
  <c r="N93" i="1"/>
  <c r="O93" i="1"/>
  <c r="N94" i="1"/>
  <c r="O94" i="1"/>
  <c r="N95" i="1"/>
  <c r="O95" i="1"/>
  <c r="N98" i="1"/>
  <c r="O98" i="1"/>
  <c r="N99" i="1"/>
  <c r="O99" i="1"/>
  <c r="N101" i="1"/>
  <c r="O101" i="1"/>
  <c r="N103" i="1"/>
  <c r="O103" i="1"/>
  <c r="N105" i="1"/>
  <c r="O105" i="1"/>
  <c r="N106" i="1"/>
  <c r="O106" i="1"/>
  <c r="N108" i="1"/>
  <c r="O108" i="1"/>
  <c r="N70" i="1" l="1"/>
  <c r="O66" i="1"/>
  <c r="N66" i="1"/>
  <c r="O64" i="1"/>
  <c r="N64" i="1"/>
  <c r="O63" i="1"/>
  <c r="N63" i="1"/>
  <c r="O62" i="1"/>
  <c r="N62" i="1"/>
  <c r="O59" i="1"/>
  <c r="N59" i="1"/>
  <c r="O14" i="1"/>
  <c r="N14" i="1"/>
  <c r="O13" i="1"/>
  <c r="N13" i="1"/>
  <c r="O12" i="1"/>
  <c r="N12" i="1"/>
  <c r="N11" i="1"/>
  <c r="O10" i="1"/>
  <c r="N10" i="1"/>
  <c r="N9" i="1"/>
  <c r="N8" i="1"/>
  <c r="O6" i="1"/>
  <c r="N6" i="1"/>
  <c r="O5" i="1"/>
  <c r="N5" i="1"/>
  <c r="G4" i="1"/>
  <c r="F4" i="1" s="1"/>
  <c r="N4" i="1" l="1"/>
  <c r="O4" i="1"/>
  <c r="P4" i="1"/>
  <c r="M4" i="1" l="1"/>
  <c r="H4" i="1" s="1"/>
  <c r="I4" i="1" s="1"/>
  <c r="G5" i="1" s="1"/>
  <c r="F5" i="1" s="1"/>
  <c r="P5" i="1" s="1"/>
  <c r="H5" i="1" l="1"/>
  <c r="I5" i="1" s="1"/>
  <c r="G6" i="1" s="1"/>
  <c r="F6" i="1" l="1"/>
  <c r="H6" i="1" s="1"/>
  <c r="I6" i="1" l="1"/>
  <c r="G7" i="1" s="1"/>
  <c r="P6" i="1"/>
  <c r="F7" i="1" l="1"/>
  <c r="N7" i="1" l="1"/>
  <c r="O7" i="1"/>
  <c r="P7" i="1"/>
  <c r="O8" i="1" l="1"/>
  <c r="O9" i="1" l="1"/>
  <c r="N60" i="1" l="1"/>
  <c r="O60" i="1"/>
  <c r="O67" i="1" l="1"/>
  <c r="M5" i="1" l="1"/>
  <c r="M6" i="1" l="1"/>
  <c r="M7" i="1" l="1"/>
  <c r="H7" i="1" s="1"/>
  <c r="I7" i="1" s="1"/>
  <c r="G8" i="1" s="1"/>
  <c r="F8" i="1" l="1"/>
  <c r="P8" i="1" s="1"/>
  <c r="M8" i="1" s="1"/>
  <c r="H8" i="1" l="1"/>
  <c r="I8" i="1" s="1"/>
  <c r="G9" i="1" s="1"/>
  <c r="F9" i="1" s="1"/>
  <c r="H9" i="1" s="1"/>
  <c r="I9" i="1" s="1"/>
  <c r="G10" i="1" s="1"/>
  <c r="P9" i="1" l="1"/>
  <c r="M9" i="1" s="1"/>
  <c r="F10" i="1"/>
  <c r="P10" i="1" s="1"/>
  <c r="M10" i="1" s="1"/>
  <c r="H10" i="1" l="1"/>
  <c r="I10" i="1" s="1"/>
  <c r="G11" i="1" s="1"/>
  <c r="F11" i="1" s="1"/>
  <c r="O11" i="1" s="1"/>
  <c r="P11" i="1" l="1"/>
  <c r="M11" i="1" s="1"/>
  <c r="H11" i="1" s="1"/>
  <c r="I11" i="1" s="1"/>
  <c r="G12" i="1" s="1"/>
  <c r="F12" i="1" l="1"/>
  <c r="H12" i="1" s="1"/>
  <c r="I12" i="1" s="1"/>
  <c r="G13" i="1" s="1"/>
  <c r="F13" i="1" s="1"/>
  <c r="H13" i="1" s="1"/>
  <c r="I13" i="1" s="1"/>
  <c r="G14" i="1" s="1"/>
  <c r="F14" i="1" s="1"/>
  <c r="P14" i="1" s="1"/>
  <c r="M14" i="1" s="1"/>
  <c r="P12" i="1" l="1"/>
  <c r="M12" i="1" s="1"/>
  <c r="P13" i="1"/>
  <c r="M13" i="1" s="1"/>
  <c r="H14" i="1"/>
  <c r="I14" i="1" s="1"/>
  <c r="G15" i="1" s="1"/>
  <c r="F15" i="1" s="1"/>
  <c r="P15" i="1" s="1"/>
  <c r="M15" i="1" s="1"/>
  <c r="O61" i="1"/>
  <c r="H15" i="1" l="1"/>
  <c r="I15" i="1" s="1"/>
  <c r="G16" i="1" s="1"/>
  <c r="N65" i="1"/>
  <c r="F16" i="1" l="1"/>
  <c r="P16" i="1" s="1"/>
  <c r="M16" i="1" s="1"/>
  <c r="O68" i="1"/>
  <c r="H16" i="1" l="1"/>
  <c r="I16" i="1" s="1"/>
  <c r="G17" i="1" s="1"/>
  <c r="O69" i="1"/>
  <c r="F17" i="1" l="1"/>
  <c r="P17" i="1" s="1"/>
  <c r="M17" i="1" s="1"/>
  <c r="O70" i="1"/>
  <c r="H17" i="1" l="1"/>
  <c r="I17" i="1" s="1"/>
  <c r="G18" i="1" s="1"/>
  <c r="O71" i="1"/>
  <c r="F18" i="1" l="1"/>
  <c r="P18" i="1" s="1"/>
  <c r="M18" i="1" s="1"/>
  <c r="N74" i="1"/>
  <c r="H18" i="1" l="1"/>
  <c r="I18" i="1" s="1"/>
  <c r="G19" i="1" s="1"/>
  <c r="F19" i="1" s="1"/>
  <c r="P19" i="1" s="1"/>
  <c r="M19" i="1" s="1"/>
  <c r="N76" i="1"/>
  <c r="O76" i="1"/>
  <c r="H19" i="1" l="1"/>
  <c r="I19" i="1" s="1"/>
  <c r="G20" i="1" s="1"/>
  <c r="F20" i="1" l="1"/>
  <c r="P20" i="1" s="1"/>
  <c r="M20" i="1" s="1"/>
  <c r="H20" i="1" l="1"/>
  <c r="I20" i="1" s="1"/>
  <c r="G21" i="1" s="1"/>
  <c r="F21" i="1" l="1"/>
  <c r="P21" i="1" s="1"/>
  <c r="M21" i="1" s="1"/>
  <c r="H21" i="1" l="1"/>
  <c r="I21" i="1" s="1"/>
  <c r="G22" i="1" s="1"/>
  <c r="F22" i="1" s="1"/>
  <c r="P22" i="1" s="1"/>
  <c r="M22" i="1" s="1"/>
  <c r="H22" i="1" l="1"/>
  <c r="I22" i="1" s="1"/>
  <c r="G23" i="1" s="1"/>
  <c r="F23" i="1" l="1"/>
  <c r="P23" i="1" s="1"/>
  <c r="M23" i="1" s="1"/>
  <c r="H23" i="1" l="1"/>
  <c r="I23" i="1" s="1"/>
  <c r="G24" i="1" s="1"/>
  <c r="F24" i="1" l="1"/>
  <c r="P24" i="1" s="1"/>
  <c r="M24" i="1" s="1"/>
  <c r="H24" i="1" l="1"/>
  <c r="I24" i="1" s="1"/>
  <c r="G25" i="1" s="1"/>
  <c r="F25" i="1" s="1"/>
  <c r="P25" i="1" s="1"/>
  <c r="M25" i="1" s="1"/>
  <c r="H25" i="1" l="1"/>
  <c r="I25" i="1" s="1"/>
  <c r="G26" i="1" s="1"/>
  <c r="F26" i="1" l="1"/>
  <c r="P26" i="1" s="1"/>
  <c r="M26" i="1" s="1"/>
  <c r="H26" i="1" l="1"/>
  <c r="I26" i="1" s="1"/>
  <c r="G27" i="1" s="1"/>
  <c r="F27" i="1" s="1"/>
  <c r="P27" i="1" s="1"/>
  <c r="M27" i="1" s="1"/>
  <c r="H27" i="1" l="1"/>
  <c r="I27" i="1" s="1"/>
  <c r="G28" i="1" s="1"/>
  <c r="F28" i="1" l="1"/>
  <c r="P28" i="1" s="1"/>
  <c r="M28" i="1" s="1"/>
  <c r="H28" i="1" l="1"/>
  <c r="I28" i="1" s="1"/>
  <c r="G29" i="1" s="1"/>
  <c r="F29" i="1" l="1"/>
  <c r="P29" i="1" s="1"/>
  <c r="M29" i="1" s="1"/>
  <c r="H29" i="1" l="1"/>
  <c r="I29" i="1" s="1"/>
  <c r="G30" i="1" s="1"/>
  <c r="F30" i="1" l="1"/>
  <c r="P30" i="1" s="1"/>
  <c r="M30" i="1" s="1"/>
  <c r="H30" i="1" l="1"/>
  <c r="I30" i="1" s="1"/>
  <c r="G31" i="1" s="1"/>
  <c r="F31" i="1" s="1"/>
  <c r="P31" i="1" s="1"/>
  <c r="M31" i="1" s="1"/>
  <c r="O88" i="1"/>
  <c r="H31" i="1" l="1"/>
  <c r="I31" i="1" s="1"/>
  <c r="G32" i="1" s="1"/>
  <c r="F32" i="1" s="1"/>
  <c r="P32" i="1" s="1"/>
  <c r="M32" i="1" s="1"/>
  <c r="H32" i="1" l="1"/>
  <c r="I32" i="1" s="1"/>
  <c r="G33" i="1" s="1"/>
  <c r="F33" i="1" l="1"/>
  <c r="P33" i="1" s="1"/>
  <c r="M33" i="1" s="1"/>
  <c r="H33" i="1" l="1"/>
  <c r="I33" i="1" s="1"/>
  <c r="G34" i="1" s="1"/>
  <c r="F34" i="1" s="1"/>
  <c r="P34" i="1" s="1"/>
  <c r="M34" i="1" s="1"/>
  <c r="H34" i="1" l="1"/>
  <c r="I34" i="1" s="1"/>
  <c r="G35" i="1" s="1"/>
  <c r="F35" i="1" l="1"/>
  <c r="P35" i="1" s="1"/>
  <c r="M35" i="1" s="1"/>
  <c r="H35" i="1" l="1"/>
  <c r="I35" i="1" s="1"/>
  <c r="G36" i="1" s="1"/>
  <c r="F36" i="1" s="1"/>
  <c r="P36" i="1" l="1"/>
  <c r="M36" i="1" s="1"/>
  <c r="H36" i="1"/>
  <c r="I36" i="1" s="1"/>
  <c r="G37" i="1" s="1"/>
  <c r="F37" i="1" s="1"/>
  <c r="P37" i="1" s="1"/>
  <c r="M37" i="1" s="1"/>
  <c r="H37" i="1" l="1"/>
  <c r="I37" i="1" s="1"/>
  <c r="G38" i="1" s="1"/>
  <c r="F38" i="1" s="1"/>
  <c r="P38" i="1" s="1"/>
  <c r="M38" i="1" s="1"/>
  <c r="H38" i="1" l="1"/>
  <c r="I38" i="1" s="1"/>
  <c r="G39" i="1" s="1"/>
  <c r="F39" i="1" l="1"/>
  <c r="P39" i="1" s="1"/>
  <c r="M39" i="1" s="1"/>
  <c r="H39" i="1" l="1"/>
  <c r="I39" i="1" s="1"/>
  <c r="G40" i="1" s="1"/>
  <c r="F40" i="1" l="1"/>
  <c r="P40" i="1" s="1"/>
  <c r="M40" i="1" s="1"/>
  <c r="H40" i="1" l="1"/>
  <c r="I40" i="1" s="1"/>
  <c r="G41" i="1" s="1"/>
  <c r="F41" i="1" l="1"/>
  <c r="P41" i="1" s="1"/>
  <c r="M41" i="1" s="1"/>
  <c r="H41" i="1" l="1"/>
  <c r="I41" i="1" s="1"/>
  <c r="G42" i="1" s="1"/>
  <c r="F42" i="1" l="1"/>
  <c r="P42" i="1" s="1"/>
  <c r="M42" i="1" s="1"/>
  <c r="H42" i="1" l="1"/>
  <c r="I42" i="1" s="1"/>
  <c r="G43" i="1" s="1"/>
  <c r="F43" i="1" s="1"/>
  <c r="P43" i="1" s="1"/>
  <c r="M43" i="1" s="1"/>
  <c r="H43" i="1" l="1"/>
  <c r="I43" i="1" s="1"/>
  <c r="G44" i="1" s="1"/>
  <c r="F44" i="1" l="1"/>
  <c r="P44" i="1" s="1"/>
  <c r="M44" i="1" s="1"/>
  <c r="H44" i="1" l="1"/>
  <c r="I44" i="1" s="1"/>
  <c r="G45" i="1" s="1"/>
  <c r="N100" i="1"/>
  <c r="O100" i="1"/>
  <c r="F45" i="1" l="1"/>
  <c r="P45" i="1" s="1"/>
  <c r="M45" i="1" s="1"/>
  <c r="H45" i="1"/>
  <c r="I45" i="1" s="1"/>
  <c r="G46" i="1" s="1"/>
  <c r="F46" i="1" l="1"/>
  <c r="P46" i="1" s="1"/>
  <c r="M46" i="1" s="1"/>
  <c r="H46" i="1" l="1"/>
  <c r="I46" i="1" s="1"/>
  <c r="G47" i="1" s="1"/>
  <c r="F47" i="1" l="1"/>
  <c r="P47" i="1" s="1"/>
  <c r="M47" i="1" s="1"/>
  <c r="H47" i="1" l="1"/>
  <c r="I47" i="1" s="1"/>
  <c r="G48" i="1" s="1"/>
  <c r="F48" i="1" l="1"/>
  <c r="P48" i="1" s="1"/>
  <c r="M48" i="1" s="1"/>
  <c r="H48" i="1" l="1"/>
  <c r="I48" i="1" s="1"/>
  <c r="G49" i="1" s="1"/>
  <c r="F49" i="1" s="1"/>
  <c r="P49" i="1" s="1"/>
  <c r="M49" i="1" s="1"/>
  <c r="H49" i="1" l="1"/>
  <c r="I49" i="1" s="1"/>
  <c r="G50" i="1" s="1"/>
  <c r="F50" i="1" s="1"/>
  <c r="P50" i="1" s="1"/>
  <c r="M50" i="1" s="1"/>
  <c r="H50" i="1" l="1"/>
  <c r="I50" i="1" s="1"/>
  <c r="G51" i="1" s="1"/>
  <c r="F51" i="1" l="1"/>
  <c r="P51" i="1" s="1"/>
  <c r="M51" i="1" s="1"/>
  <c r="H51" i="1" l="1"/>
  <c r="I51" i="1" s="1"/>
  <c r="G52" i="1" s="1"/>
  <c r="F52" i="1" s="1"/>
  <c r="P52" i="1" l="1"/>
  <c r="N52" i="1"/>
  <c r="O52" i="1"/>
  <c r="M52" i="1" l="1"/>
  <c r="H52" i="1" s="1"/>
  <c r="I52" i="1" s="1"/>
  <c r="G53" i="1" s="1"/>
  <c r="F53" i="1" s="1"/>
  <c r="P53" i="1" s="1"/>
  <c r="M53" i="1" s="1"/>
  <c r="H53" i="1" l="1"/>
  <c r="I53" i="1" s="1"/>
  <c r="G54" i="1" s="1"/>
  <c r="F54" i="1" s="1"/>
  <c r="P54" i="1" s="1"/>
  <c r="M54" i="1" s="1"/>
  <c r="H54" i="1" l="1"/>
  <c r="I54" i="1" s="1"/>
  <c r="G55" i="1" s="1"/>
  <c r="F55" i="1" l="1"/>
  <c r="P55" i="1" s="1"/>
  <c r="M55" i="1" s="1"/>
  <c r="H55" i="1" l="1"/>
  <c r="I55" i="1" s="1"/>
  <c r="G56" i="1" s="1"/>
  <c r="F56" i="1" s="1"/>
  <c r="P56" i="1" s="1"/>
  <c r="M56" i="1" s="1"/>
  <c r="H56" i="1" l="1"/>
  <c r="I56" i="1" s="1"/>
  <c r="G57" i="1" s="1"/>
  <c r="F57" i="1" s="1"/>
  <c r="P57" i="1" s="1"/>
  <c r="M57" i="1" s="1"/>
  <c r="H57" i="1" l="1"/>
  <c r="I57" i="1" s="1"/>
  <c r="G58" i="1" s="1"/>
  <c r="F58" i="1" l="1"/>
  <c r="P58" i="1" s="1"/>
  <c r="M58" i="1" s="1"/>
  <c r="H58" i="1" l="1"/>
  <c r="I58" i="1" s="1"/>
  <c r="G59" i="1" s="1"/>
  <c r="F59" i="1" s="1"/>
  <c r="P59" i="1" s="1"/>
  <c r="M59" i="1" s="1"/>
  <c r="H59" i="1" l="1"/>
  <c r="I59" i="1" s="1"/>
  <c r="G60" i="1" s="1"/>
  <c r="F60" i="1" s="1"/>
  <c r="H60" i="1" s="1"/>
  <c r="I60" i="1" s="1"/>
  <c r="G61" i="1" s="1"/>
  <c r="F61" i="1" l="1"/>
  <c r="N61" i="1" s="1"/>
  <c r="P60" i="1"/>
  <c r="M60" i="1" s="1"/>
  <c r="P61" i="1" l="1"/>
  <c r="M61" i="1" s="1"/>
  <c r="H61" i="1" s="1"/>
  <c r="I61" i="1" s="1"/>
  <c r="G62" i="1" s="1"/>
  <c r="F62" i="1" l="1"/>
  <c r="H62" i="1" s="1"/>
  <c r="I62" i="1" s="1"/>
  <c r="G63" i="1" s="1"/>
  <c r="F63" i="1" l="1"/>
  <c r="H63" i="1" s="1"/>
  <c r="I63" i="1" s="1"/>
  <c r="G64" i="1" s="1"/>
  <c r="P62" i="1"/>
  <c r="M62" i="1" s="1"/>
  <c r="P63" i="1" l="1"/>
  <c r="M63" i="1" s="1"/>
  <c r="F64" i="1"/>
  <c r="H64" i="1" s="1"/>
  <c r="I64" i="1" s="1"/>
  <c r="G65" i="1" s="1"/>
  <c r="P64" i="1" l="1"/>
  <c r="M64" i="1" s="1"/>
  <c r="F65" i="1"/>
  <c r="O65" i="1" s="1"/>
  <c r="H65" i="1" l="1"/>
  <c r="I65" i="1" s="1"/>
  <c r="G66" i="1" s="1"/>
  <c r="F66" i="1" s="1"/>
  <c r="H66" i="1" s="1"/>
  <c r="I66" i="1" s="1"/>
  <c r="G67" i="1" s="1"/>
  <c r="P65" i="1"/>
  <c r="M65" i="1" s="1"/>
  <c r="F67" i="1" l="1"/>
  <c r="N67" i="1" s="1"/>
  <c r="P66" i="1"/>
  <c r="M66" i="1" s="1"/>
  <c r="P67" i="1" l="1"/>
  <c r="M67" i="1" s="1"/>
  <c r="H67" i="1"/>
  <c r="I67" i="1" s="1"/>
  <c r="G68" i="1" s="1"/>
  <c r="F68" i="1" l="1"/>
  <c r="N68" i="1" s="1"/>
  <c r="H68" i="1" l="1"/>
  <c r="P68" i="1"/>
  <c r="M68" i="1" s="1"/>
  <c r="I68" i="1" l="1"/>
  <c r="G69" i="1" s="1"/>
  <c r="F69" i="1" s="1"/>
  <c r="N69" i="1" s="1"/>
  <c r="P69" i="1" l="1"/>
  <c r="M69" i="1" s="1"/>
  <c r="H69" i="1"/>
  <c r="I69" i="1" s="1"/>
  <c r="G70" i="1" s="1"/>
  <c r="F70" i="1" l="1"/>
  <c r="P70" i="1" s="1"/>
  <c r="M70" i="1" s="1"/>
  <c r="H70" i="1"/>
  <c r="I70" i="1" s="1"/>
  <c r="G71" i="1" s="1"/>
  <c r="F71" i="1" l="1"/>
  <c r="N71" i="1" s="1"/>
  <c r="P71" i="1" l="1"/>
  <c r="M71" i="1" s="1"/>
  <c r="H71" i="1" s="1"/>
  <c r="I71" i="1" s="1"/>
  <c r="G72" i="1" s="1"/>
  <c r="F72" i="1" l="1"/>
  <c r="H72" i="1" s="1"/>
  <c r="I72" i="1" s="1"/>
  <c r="G73" i="1" s="1"/>
  <c r="P72" i="1" l="1"/>
  <c r="M72" i="1" s="1"/>
  <c r="F73" i="1"/>
  <c r="P73" i="1" s="1"/>
  <c r="M73" i="1" s="1"/>
  <c r="H73" i="1" l="1"/>
  <c r="I73" i="1" s="1"/>
  <c r="G74" i="1" s="1"/>
  <c r="F74" i="1" s="1"/>
  <c r="P74" i="1" s="1"/>
  <c r="M74" i="1" s="1"/>
  <c r="H74" i="1" s="1"/>
  <c r="I74" i="1" s="1"/>
  <c r="G75" i="1" s="1"/>
  <c r="F75" i="1" l="1"/>
  <c r="P75" i="1" s="1"/>
  <c r="M75" i="1" s="1"/>
  <c r="H75" i="1" l="1"/>
  <c r="I75" i="1" s="1"/>
  <c r="G76" i="1" s="1"/>
  <c r="F76" i="1" s="1"/>
  <c r="P76" i="1" s="1"/>
  <c r="M76" i="1" s="1"/>
  <c r="H76" i="1" s="1"/>
  <c r="I76" i="1" s="1"/>
  <c r="G77" i="1" s="1"/>
  <c r="F77" i="1" l="1"/>
  <c r="P77" i="1" s="1"/>
  <c r="O77" i="1" l="1"/>
  <c r="M77" i="1" s="1"/>
  <c r="H77" i="1"/>
  <c r="I77" i="1" s="1"/>
  <c r="G78" i="1" s="1"/>
  <c r="F78" i="1" s="1"/>
  <c r="P78" i="1" l="1"/>
  <c r="M78" i="1" s="1"/>
  <c r="H78" i="1"/>
  <c r="I78" i="1" s="1"/>
  <c r="G79" i="1" s="1"/>
  <c r="F79" i="1" s="1"/>
  <c r="P79" i="1" s="1"/>
  <c r="M79" i="1" s="1"/>
  <c r="H79" i="1" l="1"/>
  <c r="I79" i="1" s="1"/>
  <c r="G80" i="1" s="1"/>
  <c r="F80" i="1" s="1"/>
  <c r="P80" i="1" s="1"/>
  <c r="M80" i="1" s="1"/>
  <c r="H80" i="1" l="1"/>
  <c r="I80" i="1" s="1"/>
  <c r="G81" i="1" s="1"/>
  <c r="F81" i="1" l="1"/>
  <c r="H81" i="1" s="1"/>
  <c r="I81" i="1" s="1"/>
  <c r="G82" i="1" s="1"/>
  <c r="F82" i="1" l="1"/>
  <c r="P82" i="1" s="1"/>
  <c r="M82" i="1" s="1"/>
  <c r="P81" i="1"/>
  <c r="M81" i="1" s="1"/>
  <c r="H82" i="1" l="1"/>
  <c r="I82" i="1" s="1"/>
  <c r="G83" i="1" s="1"/>
  <c r="F83" i="1" s="1"/>
  <c r="H83" i="1" s="1"/>
  <c r="I83" i="1" s="1"/>
  <c r="G84" i="1" s="1"/>
  <c r="P83" i="1" l="1"/>
  <c r="M83" i="1" s="1"/>
  <c r="F84" i="1"/>
  <c r="H84" i="1" s="1"/>
  <c r="I84" i="1" s="1"/>
  <c r="G85" i="1" s="1"/>
  <c r="P84" i="1" l="1"/>
  <c r="M84" i="1" s="1"/>
  <c r="F85" i="1"/>
  <c r="P85" i="1" s="1"/>
  <c r="M85" i="1" s="1"/>
  <c r="H85" i="1" l="1"/>
  <c r="I85" i="1" s="1"/>
  <c r="G86" i="1" s="1"/>
  <c r="F86" i="1" l="1"/>
  <c r="P86" i="1" s="1"/>
  <c r="M86" i="1" s="1"/>
  <c r="H86" i="1" l="1"/>
  <c r="I86" i="1" s="1"/>
  <c r="G87" i="1" s="1"/>
  <c r="F87" i="1" l="1"/>
  <c r="P87" i="1" s="1"/>
  <c r="M87" i="1" s="1"/>
  <c r="H87" i="1" l="1"/>
  <c r="I87" i="1" s="1"/>
  <c r="G88" i="1" s="1"/>
  <c r="F88" i="1" l="1"/>
  <c r="P88" i="1" s="1"/>
  <c r="M88" i="1" s="1"/>
  <c r="H88" i="1" l="1"/>
  <c r="I88" i="1" s="1"/>
  <c r="G89" i="1" s="1"/>
  <c r="F89" i="1" l="1"/>
  <c r="N89" i="1" l="1"/>
  <c r="O89" i="1"/>
  <c r="P89" i="1"/>
  <c r="M89" i="1" s="1"/>
  <c r="H89" i="1" s="1"/>
  <c r="I89" i="1" s="1"/>
  <c r="G90" i="1" s="1"/>
  <c r="F90" i="1" s="1"/>
  <c r="P90" i="1" s="1"/>
  <c r="M90" i="1" s="1"/>
  <c r="H90" i="1" l="1"/>
  <c r="I90" i="1" s="1"/>
  <c r="G91" i="1" s="1"/>
  <c r="F91" i="1" s="1"/>
  <c r="H91" i="1" l="1"/>
  <c r="I91" i="1" s="1"/>
  <c r="G92" i="1" s="1"/>
  <c r="F92" i="1" s="1"/>
  <c r="P92" i="1" s="1"/>
  <c r="M92" i="1" s="1"/>
  <c r="P91" i="1"/>
  <c r="M91" i="1" s="1"/>
  <c r="H92" i="1" l="1"/>
  <c r="I92" i="1" s="1"/>
  <c r="G93" i="1" s="1"/>
  <c r="F93" i="1" s="1"/>
  <c r="P93" i="1" l="1"/>
  <c r="M93" i="1" s="1"/>
  <c r="H93" i="1" s="1"/>
  <c r="I93" i="1" s="1"/>
  <c r="G94" i="1" s="1"/>
  <c r="F94" i="1" s="1"/>
  <c r="H94" i="1" l="1"/>
  <c r="I94" i="1" s="1"/>
  <c r="G95" i="1" s="1"/>
  <c r="F95" i="1" s="1"/>
  <c r="P94" i="1"/>
  <c r="M94" i="1" s="1"/>
  <c r="P95" i="1" l="1"/>
  <c r="M95" i="1" s="1"/>
  <c r="H95" i="1"/>
  <c r="I95" i="1" s="1"/>
  <c r="G96" i="1" s="1"/>
  <c r="F96" i="1" l="1"/>
  <c r="O96" i="1" s="1"/>
  <c r="H96" i="1" l="1"/>
  <c r="I96" i="1" s="1"/>
  <c r="G97" i="1" s="1"/>
  <c r="P96" i="1"/>
  <c r="N96" i="1"/>
  <c r="F97" i="1" l="1"/>
  <c r="N97" i="1" s="1"/>
  <c r="M96" i="1"/>
  <c r="P97" i="1" l="1"/>
  <c r="O97" i="1"/>
  <c r="M97" i="1" s="1"/>
  <c r="H97" i="1" s="1"/>
  <c r="I97" i="1" s="1"/>
  <c r="G98" i="1" s="1"/>
  <c r="F98" i="1" s="1"/>
  <c r="H98" i="1" s="1"/>
  <c r="I98" i="1" s="1"/>
  <c r="G99" i="1" s="1"/>
  <c r="F99" i="1" s="1"/>
  <c r="P99" i="1" s="1"/>
  <c r="M99" i="1" s="1"/>
  <c r="H99" i="1" s="1"/>
  <c r="I99" i="1" s="1"/>
  <c r="G100" i="1" s="1"/>
  <c r="F100" i="1" s="1"/>
  <c r="P100" i="1" s="1"/>
  <c r="M100" i="1" s="1"/>
  <c r="H100" i="1" s="1"/>
  <c r="I100" i="1" s="1"/>
  <c r="G101" i="1" s="1"/>
  <c r="F101" i="1" s="1"/>
  <c r="P101" i="1" s="1"/>
  <c r="M101" i="1" s="1"/>
  <c r="H101" i="1" l="1"/>
  <c r="I101" i="1" s="1"/>
  <c r="G102" i="1" s="1"/>
  <c r="F102" i="1" s="1"/>
  <c r="N102" i="1" s="1"/>
  <c r="P98" i="1"/>
  <c r="M98" i="1" s="1"/>
  <c r="O102" i="1" l="1"/>
  <c r="P102" i="1"/>
  <c r="M102" i="1" l="1"/>
  <c r="H102" i="1" s="1"/>
  <c r="I102" i="1" s="1"/>
  <c r="G103" i="1" s="1"/>
  <c r="F103" i="1" s="1"/>
  <c r="P103" i="1" s="1"/>
  <c r="M103" i="1" s="1"/>
  <c r="H103" i="1" l="1"/>
  <c r="I103" i="1" s="1"/>
  <c r="G104" i="1" s="1"/>
  <c r="F104" i="1" l="1"/>
  <c r="O104" i="1" s="1"/>
  <c r="P104" i="1"/>
  <c r="H104" i="1" l="1"/>
  <c r="I104" i="1" s="1"/>
  <c r="G105" i="1" s="1"/>
  <c r="N104" i="1"/>
  <c r="M104" i="1" s="1"/>
  <c r="O107" i="1"/>
  <c r="F105" i="1" l="1"/>
  <c r="P105" i="1" s="1"/>
  <c r="M105" i="1" s="1"/>
  <c r="N107" i="1"/>
  <c r="H105" i="1" l="1"/>
  <c r="I105" i="1" s="1"/>
  <c r="G106" i="1" s="1"/>
  <c r="F106" i="1" l="1"/>
  <c r="H106" i="1" s="1"/>
  <c r="I106" i="1" s="1"/>
  <c r="G107" i="1" s="1"/>
  <c r="P106" i="1" l="1"/>
  <c r="M106" i="1" s="1"/>
  <c r="F107" i="1"/>
  <c r="P107" i="1"/>
  <c r="M107" i="1" s="1"/>
  <c r="H107" i="1" s="1"/>
  <c r="I107" i="1" s="1"/>
  <c r="G108" i="1" s="1"/>
  <c r="F108" i="1" l="1"/>
  <c r="H108" i="1" s="1"/>
  <c r="I108" i="1" s="1"/>
  <c r="G109" i="1" s="1"/>
  <c r="P108" i="1"/>
  <c r="M108" i="1" s="1"/>
  <c r="F109" i="1" l="1"/>
  <c r="H109" i="1" s="1"/>
  <c r="I109" i="1" s="1"/>
  <c r="G110" i="1" s="1"/>
  <c r="P109" i="1" l="1"/>
  <c r="M109" i="1" s="1"/>
  <c r="F110" i="1"/>
  <c r="H110" i="1" s="1"/>
  <c r="I110" i="1" s="1"/>
  <c r="G111" i="1" s="1"/>
  <c r="P110" i="1"/>
  <c r="M110" i="1" s="1"/>
  <c r="F111" i="1" l="1"/>
  <c r="P111" i="1" s="1"/>
  <c r="M111" i="1" s="1"/>
  <c r="H111" i="1"/>
  <c r="I111" i="1" s="1"/>
  <c r="G112" i="1" s="1"/>
  <c r="F112" i="1" l="1"/>
  <c r="H112" i="1" s="1"/>
  <c r="I112" i="1" s="1"/>
  <c r="G113" i="1" s="1"/>
  <c r="P112" i="1"/>
  <c r="M112" i="1" s="1"/>
  <c r="F113" i="1" l="1"/>
  <c r="P113" i="1" s="1"/>
  <c r="M113" i="1" s="1"/>
  <c r="H113" i="1"/>
  <c r="I113" i="1" s="1"/>
  <c r="G114" i="1" s="1"/>
  <c r="F114" i="1" l="1"/>
  <c r="P114" i="1" s="1"/>
  <c r="M114" i="1" s="1"/>
  <c r="H114" i="1"/>
  <c r="I114" i="1" s="1"/>
  <c r="G115" i="1" s="1"/>
  <c r="F115" i="1" l="1"/>
  <c r="N115" i="1" s="1"/>
  <c r="P115" i="1"/>
  <c r="M115" i="1" s="1"/>
  <c r="H115" i="1" s="1"/>
  <c r="I115" i="1" s="1"/>
  <c r="G116" i="1" s="1"/>
  <c r="F116" i="1" s="1"/>
  <c r="H116" i="1" s="1"/>
  <c r="I116" i="1" s="1"/>
  <c r="G134" i="1" s="1"/>
  <c r="P116" i="1" l="1"/>
  <c r="M116" i="1" s="1"/>
  <c r="G117" i="1"/>
  <c r="F134" i="1"/>
  <c r="H134" i="1" s="1"/>
  <c r="I134" i="1" s="1"/>
  <c r="F117" i="1" l="1"/>
  <c r="P117" i="1" s="1"/>
  <c r="M117" i="1" s="1"/>
  <c r="H117" i="1" s="1"/>
  <c r="I117" i="1" s="1"/>
  <c r="G118" i="1" s="1"/>
  <c r="F118" i="1" l="1"/>
  <c r="H118" i="1" s="1"/>
  <c r="I118" i="1" s="1"/>
  <c r="G119" i="1" s="1"/>
  <c r="P118" i="1" l="1"/>
  <c r="M118" i="1" s="1"/>
  <c r="F119" i="1"/>
  <c r="H119" i="1" s="1"/>
  <c r="I119" i="1" s="1"/>
  <c r="G120" i="1" s="1"/>
  <c r="P119" i="1" l="1"/>
  <c r="M119" i="1" s="1"/>
  <c r="F120" i="1"/>
  <c r="P120" i="1" s="1"/>
  <c r="M120" i="1" s="1"/>
  <c r="H120" i="1" l="1"/>
  <c r="I120" i="1" s="1"/>
  <c r="G121" i="1" s="1"/>
  <c r="F121" i="1" l="1"/>
  <c r="O121" i="1"/>
  <c r="P121" i="1" l="1"/>
  <c r="N121" i="1"/>
  <c r="M121" i="1" s="1"/>
  <c r="H121" i="1" l="1"/>
  <c r="I121" i="1" s="1"/>
  <c r="G122" i="1" s="1"/>
  <c r="F122" i="1" s="1"/>
  <c r="H122" i="1" s="1"/>
  <c r="I122" i="1" s="1"/>
  <c r="G123" i="1" s="1"/>
  <c r="F123" i="1" s="1"/>
  <c r="H123" i="1" s="1"/>
  <c r="I123" i="1" s="1"/>
  <c r="G124" i="1" s="1"/>
  <c r="F124" i="1" l="1"/>
  <c r="P124" i="1" s="1"/>
  <c r="O124" i="1"/>
  <c r="P123" i="1"/>
  <c r="M123" i="1" s="1"/>
  <c r="P122" i="1"/>
  <c r="M122" i="1" s="1"/>
  <c r="H124" i="1" l="1"/>
  <c r="I124" i="1" s="1"/>
  <c r="G125" i="1" s="1"/>
  <c r="F125" i="1" s="1"/>
  <c r="H125" i="1" s="1"/>
  <c r="I125" i="1" s="1"/>
  <c r="G126" i="1" s="1"/>
  <c r="F126" i="1" s="1"/>
  <c r="H126" i="1" s="1"/>
  <c r="I126" i="1" s="1"/>
  <c r="G127" i="1" s="1"/>
  <c r="N124" i="1"/>
  <c r="M124" i="1" s="1"/>
  <c r="P125" i="1" l="1"/>
  <c r="M125" i="1" s="1"/>
  <c r="P126" i="1"/>
  <c r="M126" i="1" s="1"/>
  <c r="F127" i="1"/>
  <c r="P127" i="1" s="1"/>
  <c r="M127" i="1" s="1"/>
  <c r="H127" i="1" l="1"/>
  <c r="I127" i="1" s="1"/>
  <c r="G128" i="1" s="1"/>
  <c r="F128" i="1" l="1"/>
  <c r="H128" i="1" s="1"/>
  <c r="I128" i="1" s="1"/>
  <c r="G129" i="1" s="1"/>
  <c r="P128" i="1" l="1"/>
  <c r="M128" i="1" s="1"/>
  <c r="F129" i="1"/>
  <c r="H129" i="1" s="1"/>
  <c r="I129" i="1" s="1"/>
  <c r="G130" i="1" s="1"/>
  <c r="F130" i="1" l="1"/>
  <c r="H130" i="1" s="1"/>
  <c r="I130" i="1" s="1"/>
  <c r="G131" i="1" s="1"/>
  <c r="P129" i="1"/>
  <c r="M129" i="1" s="1"/>
  <c r="P130" i="1" l="1"/>
  <c r="M130" i="1" s="1"/>
  <c r="F131" i="1"/>
  <c r="P131" i="1" s="1"/>
  <c r="M131" i="1" s="1"/>
  <c r="H131" i="1" l="1"/>
  <c r="I131" i="1" s="1"/>
  <c r="G132" i="1" s="1"/>
  <c r="F132" i="1" s="1"/>
  <c r="H132" i="1" s="1"/>
  <c r="I132" i="1" s="1"/>
  <c r="G133" i="1" s="1"/>
  <c r="P132" i="1" l="1"/>
  <c r="M132" i="1" s="1"/>
  <c r="F133" i="1"/>
  <c r="H133" i="1" s="1"/>
  <c r="I133" i="1" s="1"/>
  <c r="P133" i="1" l="1"/>
  <c r="M133" i="1" s="1"/>
</calcChain>
</file>

<file path=xl/connections.xml><?xml version="1.0" encoding="utf-8"?>
<connections xmlns="http://schemas.openxmlformats.org/spreadsheetml/2006/main">
  <connection id="1" name="Conexão" type="4" refreshedVersion="5" background="1" saveData="1">
    <webPr sourceData="1" parsePre="1" consecutive="1" xl2000="1" url="http://www.portalbrasil.net/poupanca_mensal.htm" htmlTables="1" htmlFormat="all">
      <tables count="1">
        <s v="table10"/>
      </tables>
    </webPr>
  </connection>
</connections>
</file>

<file path=xl/sharedStrings.xml><?xml version="1.0" encoding="utf-8"?>
<sst xmlns="http://schemas.openxmlformats.org/spreadsheetml/2006/main" count="418" uniqueCount="25">
  <si>
    <t>Valor Aplicado</t>
  </si>
  <si>
    <t>Mês de Referência</t>
  </si>
  <si>
    <t>Montante</t>
  </si>
  <si>
    <t>não altere</t>
  </si>
  <si>
    <t>1ª Parcela = 1 Demais parc. = P                  Devolução = D</t>
  </si>
  <si>
    <t>Data</t>
  </si>
  <si>
    <t>Rend. Mensal   %</t>
  </si>
  <si>
    <t>Rendimento R$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</si>
  <si>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</si>
  <si>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</si>
  <si>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</si>
  <si>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</si>
  <si>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</si>
  <si>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</si>
  <si>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</si>
  <si>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</si>
  <si>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</si>
  <si>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</si>
  <si>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</si>
  <si>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</si>
  <si>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2012 MP 567/12</t>
  </si>
  <si>
    <t>-</t>
  </si>
  <si>
    <r>
      <rPr>
        <b/>
        <sz val="10"/>
        <rFont val="Arial"/>
        <family val="2"/>
      </rPr>
      <t>Valor:</t>
    </r>
    <r>
      <rPr>
        <b/>
        <sz val="8"/>
        <rFont val="Arial"/>
        <family val="2"/>
      </rPr>
      <t xml:space="preserve"> Se for </t>
    </r>
    <r>
      <rPr>
        <b/>
        <u/>
        <sz val="8"/>
        <rFont val="Arial"/>
        <family val="2"/>
      </rPr>
      <t>resgate; pagamento</t>
    </r>
    <r>
      <rPr>
        <b/>
        <sz val="8"/>
        <rFont val="Arial"/>
        <family val="2"/>
      </rPr>
      <t xml:space="preserve"> ou </t>
    </r>
    <r>
      <rPr>
        <b/>
        <u/>
        <sz val="8"/>
        <rFont val="Arial"/>
        <family val="2"/>
      </rPr>
      <t>devolução</t>
    </r>
    <r>
      <rPr>
        <b/>
        <sz val="8"/>
        <rFont val="Arial"/>
        <family val="2"/>
      </rPr>
      <t xml:space="preserve"> ponha o sinal negativo a frente do valor.</t>
    </r>
  </si>
  <si>
    <t>ACUMULADO</t>
  </si>
  <si>
    <t>ACU. MP 567/12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</si>
</sst>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0.0000%"/>
    <numFmt numFmtId="166" formatCode="&quot;R$&quot;\ #,##0.0000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sz val="11"/>
      <color theme="1"/>
      <name val="Calibri"/>
      <family val="2"/>
      <scheme val="minor"/>
    </font>
    <font>
      <b/>
      <sz val="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7.5"/>
      <color theme="1"/>
      <name val="Arial"/>
      <family val="2"/>
    </font>
    <font>
      <sz val="10"/>
      <color rgb="FFFF0000"/>
      <name val="Arial"/>
      <family val="2"/>
    </font>
    <font>
      <b/>
      <sz val="7.5"/>
      <color rgb="FFFF0000"/>
      <name val="Arial"/>
      <family val="2"/>
    </font>
    <font>
      <sz val="11"/>
      <color theme="1"/>
      <name val="Times New Roman"/>
      <family val="1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/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/>
      <diagonal/>
    </border>
    <border>
      <left/>
      <right style="thin">
        <color rgb="FF0066CC"/>
      </right>
      <top/>
      <bottom/>
      <diagonal/>
    </border>
    <border>
      <left/>
      <right style="thin">
        <color rgb="FF0066CC"/>
      </right>
      <top/>
      <bottom style="thin">
        <color rgb="FF0066CC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0">
    <xf numFmtId="0" fontId="0" fillId="0" borderId="0" xfId="0"/>
    <xf numFmtId="164" fontId="8" fillId="2" borderId="1" xfId="0" applyNumberFormat="1" applyFont="1" applyFill="1" applyBorder="1" applyAlignment="1" applyProtection="1">
      <alignment horizontal="center" vertical="center"/>
    </xf>
    <xf numFmtId="17" fontId="3" fillId="0" borderId="1" xfId="0" applyNumberFormat="1" applyFont="1" applyFill="1" applyBorder="1" applyAlignment="1" applyProtection="1">
      <alignment horizontal="center" vertical="center" wrapText="1"/>
    </xf>
    <xf numFmtId="17" fontId="0" fillId="0" borderId="0" xfId="0" applyNumberFormat="1" applyFill="1" applyBorder="1" applyAlignment="1" applyProtection="1">
      <alignment horizontal="center" vertical="center"/>
      <protection locked="0"/>
    </xf>
    <xf numFmtId="17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8" fontId="12" fillId="0" borderId="1" xfId="0" applyNumberFormat="1" applyFont="1" applyFill="1" applyBorder="1" applyAlignment="1" applyProtection="1">
      <alignment horizontal="center" vertical="center" wrapText="1"/>
    </xf>
    <xf numFmtId="167" fontId="13" fillId="0" borderId="1" xfId="1" applyNumberFormat="1" applyFont="1" applyFill="1" applyBorder="1" applyAlignment="1" applyProtection="1">
      <alignment horizontal="center" vertical="center" wrapText="1"/>
    </xf>
    <xf numFmtId="10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14" fontId="5" fillId="0" borderId="3" xfId="0" applyNumberFormat="1" applyFont="1" applyFill="1" applyBorder="1" applyAlignment="1" applyProtection="1">
      <alignment horizontal="center" vertical="center" wrapText="1"/>
    </xf>
    <xf numFmtId="10" fontId="5" fillId="0" borderId="3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0" fontId="4" fillId="0" borderId="2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8" fontId="9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</xf>
    <xf numFmtId="10" fontId="8" fillId="0" borderId="0" xfId="0" applyNumberFormat="1" applyFont="1" applyFill="1" applyBorder="1" applyAlignment="1" applyProtection="1">
      <alignment horizontal="center" vertical="center"/>
      <protection locked="0"/>
    </xf>
    <xf numFmtId="8" fontId="1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1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7" fontId="4" fillId="2" borderId="2" xfId="0" applyNumberFormat="1" applyFont="1" applyFill="1" applyBorder="1" applyAlignment="1" applyProtection="1">
      <alignment horizontal="center" vertical="center" wrapText="1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7" fontId="3" fillId="2" borderId="1" xfId="0" applyNumberFormat="1" applyFont="1" applyFill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8" fontId="9" fillId="2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8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vertical="center"/>
    </xf>
    <xf numFmtId="0" fontId="20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4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vertical="center"/>
      <protection locked="0"/>
    </xf>
    <xf numFmtId="0" fontId="20" fillId="4" borderId="4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vertical="center" wrapText="1"/>
    </xf>
    <xf numFmtId="0" fontId="0" fillId="5" borderId="7" xfId="0" applyFill="1" applyBorder="1"/>
    <xf numFmtId="0" fontId="0" fillId="4" borderId="5" xfId="0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31">
    <dxf>
      <font>
        <b/>
        <i val="0"/>
        <color theme="3" tint="0.39994506668294322"/>
      </font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 patternType="solid"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00B0F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theme="3" tint="0.39994506668294322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</dxf>
    <dxf>
      <font>
        <strike val="0"/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 tint="0.3999450666829432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 patternType="solid"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00B0F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theme="3" tint="0.39994506668294322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</dxf>
    <dxf>
      <font>
        <strike val="0"/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 tint="0.3999450666829432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 patternType="solid"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3" tint="0.39994506668294322"/>
      </font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00B0F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theme="3" tint="0.39994506668294322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</dxf>
    <dxf>
      <font>
        <strike val="0"/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 tint="0.3999450666829432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00B0F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theme="3" tint="0.39994506668294322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</dxf>
    <dxf>
      <font>
        <strike val="0"/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3" tint="0.39994506668294322"/>
      </font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 patternType="solid">
          <bgColor theme="8" tint="0.79998168889431442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00B0F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  <color theme="3" tint="0.39994506668294322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</dxf>
    <dxf>
      <font>
        <strike val="0"/>
        <color theme="0"/>
      </font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oupanca_mensal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46"/>
  <sheetViews>
    <sheetView showGridLines="0" tabSelected="1" view="pageBreakPreview" zoomScaleNormal="100" zoomScaleSheetLayoutView="100" workbookViewId="0">
      <pane xSplit="2" ySplit="3" topLeftCell="C115" activePane="bottomRight" state="frozen"/>
      <selection pane="topRight" activeCell="C1" sqref="C1"/>
      <selection pane="bottomLeft" activeCell="A4" sqref="A4"/>
      <selection pane="bottomRight" activeCell="K1" sqref="K1:BT1048576"/>
    </sheetView>
  </sheetViews>
  <sheetFormatPr defaultColWidth="13" defaultRowHeight="15" x14ac:dyDescent="0.25"/>
  <cols>
    <col min="1" max="1" width="2.85546875" style="10" customWidth="1"/>
    <col min="2" max="2" width="10.85546875" style="3" bestFit="1" customWidth="1"/>
    <col min="3" max="3" width="12.5703125" style="10" customWidth="1"/>
    <col min="4" max="4" width="18" style="28" bestFit="1" customWidth="1"/>
    <col min="5" max="5" width="14" style="29" customWidth="1"/>
    <col min="6" max="6" width="8.28515625" style="30" bestFit="1" customWidth="1"/>
    <col min="7" max="7" width="17.42578125" style="31" bestFit="1" customWidth="1"/>
    <col min="8" max="8" width="15.85546875" style="32" bestFit="1" customWidth="1"/>
    <col min="9" max="9" width="11.28515625" style="32" bestFit="1" customWidth="1"/>
    <col min="10" max="10" width="3.42578125" style="10" customWidth="1"/>
    <col min="11" max="11" width="10.140625" style="33" hidden="1" customWidth="1"/>
    <col min="12" max="12" width="7.28515625" style="30" hidden="1" customWidth="1"/>
    <col min="13" max="13" width="4.42578125" style="32" hidden="1" customWidth="1"/>
    <col min="14" max="16" width="4.42578125" style="10" hidden="1" customWidth="1"/>
    <col min="17" max="18" width="0.140625" style="10" hidden="1" customWidth="1"/>
    <col min="19" max="19" width="7.85546875" style="10" hidden="1" customWidth="1"/>
    <col min="20" max="20" width="6.5703125" style="10" hidden="1" customWidth="1"/>
    <col min="21" max="21" width="14" style="10" hidden="1" customWidth="1"/>
    <col min="22" max="23" width="7" style="10" hidden="1" customWidth="1"/>
    <col min="24" max="25" width="13.7109375" style="10" hidden="1" customWidth="1"/>
    <col min="26" max="26" width="14" style="10" hidden="1" customWidth="1"/>
    <col min="27" max="27" width="13.7109375" style="10" hidden="1" customWidth="1"/>
    <col min="28" max="28" width="7" style="10" hidden="1" customWidth="1"/>
    <col min="29" max="29" width="12.85546875" style="10" hidden="1" customWidth="1"/>
    <col min="30" max="30" width="13.7109375" style="10" hidden="1" customWidth="1"/>
    <col min="31" max="31" width="14" style="10" hidden="1" customWidth="1"/>
    <col min="32" max="32" width="7" style="10" hidden="1" customWidth="1"/>
    <col min="33" max="33" width="13.7109375" style="10" hidden="1" customWidth="1"/>
    <col min="34" max="34" width="5.140625" style="10" hidden="1" customWidth="1"/>
    <col min="35" max="35" width="6.5703125" style="10" hidden="1" customWidth="1"/>
    <col min="36" max="36" width="5.140625" style="10" hidden="1" customWidth="1"/>
    <col min="37" max="47" width="0.140625" style="10" hidden="1" customWidth="1"/>
    <col min="48" max="48" width="15" style="10" hidden="1" customWidth="1"/>
    <col min="49" max="57" width="7" style="10" hidden="1" customWidth="1"/>
    <col min="58" max="60" width="1.7109375" style="10" hidden="1" customWidth="1"/>
    <col min="61" max="61" width="4" style="10" hidden="1" customWidth="1"/>
    <col min="62" max="63" width="0" style="10" hidden="1" customWidth="1"/>
    <col min="64" max="64" width="13" style="10" hidden="1" customWidth="1"/>
    <col min="65" max="65" width="2.7109375" style="10" hidden="1" customWidth="1"/>
    <col min="66" max="70" width="0" style="10" hidden="1" customWidth="1"/>
    <col min="71" max="72" width="13" style="10" hidden="1" customWidth="1"/>
    <col min="73" max="16384" width="13" style="10"/>
  </cols>
  <sheetData>
    <row r="1" spans="2:31" x14ac:dyDescent="0.25">
      <c r="M1" s="49"/>
      <c r="N1" s="50"/>
      <c r="O1" s="50"/>
      <c r="P1" s="50"/>
    </row>
    <row r="2" spans="2:31" ht="64.5" customHeight="1" x14ac:dyDescent="0.25">
      <c r="B2" s="4" t="s">
        <v>1</v>
      </c>
      <c r="C2" s="5" t="s">
        <v>5</v>
      </c>
      <c r="D2" s="6" t="s">
        <v>22</v>
      </c>
      <c r="E2" s="7" t="s">
        <v>4</v>
      </c>
      <c r="F2" s="8" t="s">
        <v>6</v>
      </c>
      <c r="G2" s="9" t="s">
        <v>0</v>
      </c>
      <c r="H2" s="9" t="s">
        <v>7</v>
      </c>
      <c r="I2" s="9" t="s">
        <v>2</v>
      </c>
      <c r="J2" s="50"/>
      <c r="K2" s="11"/>
      <c r="L2" s="12"/>
      <c r="M2" s="49"/>
      <c r="N2" s="50"/>
      <c r="O2" s="50"/>
      <c r="P2" s="50"/>
    </row>
    <row r="3" spans="2:31" ht="0.75" customHeight="1" x14ac:dyDescent="0.25">
      <c r="B3" s="34"/>
      <c r="C3" s="45"/>
      <c r="D3" s="46"/>
      <c r="E3" s="47"/>
      <c r="F3" s="35" t="s">
        <v>3</v>
      </c>
      <c r="G3" s="36"/>
      <c r="H3" s="37"/>
      <c r="I3" s="37"/>
      <c r="J3" s="50"/>
      <c r="K3" s="13"/>
      <c r="L3" s="14"/>
      <c r="M3" s="49"/>
      <c r="N3" s="50"/>
      <c r="O3" s="50"/>
      <c r="P3" s="50"/>
    </row>
    <row r="4" spans="2:31" s="21" customFormat="1" ht="12.75" x14ac:dyDescent="0.25">
      <c r="B4" s="38">
        <v>39448</v>
      </c>
      <c r="C4" s="39"/>
      <c r="D4" s="40"/>
      <c r="E4" s="41"/>
      <c r="F4" s="42">
        <f t="shared" ref="F4:F72" si="0">IF(E3="d","",IF(G4=0,0,IF(F3="","",L4/$K$4)))</f>
        <v>0</v>
      </c>
      <c r="G4" s="1">
        <f t="shared" ref="G4:G75" si="1">IF(G3="SOMA REND =","SALDO FINAL =",IF(E3="d","SOMA REND =",IF(I3="SOMA REND",I3/E2,IF(I2="SOMA REND",I3/E2,IF(E4="D",I3,I3+D4)))))</f>
        <v>0</v>
      </c>
      <c r="H4" s="43">
        <f>IF(E4="d",M4,IF(OR(D4&lt;0,E4=1,E4="p"),M4,IF(G4="soma rend =",SUM($H3:H$4),IF(G4="saldo final =",(IF(AND(D2&gt;0,E2="d"),"coloque (-)",(IF(-D2&gt;I2,Zero,I2+D2)))),G4*F4))))</f>
        <v>0</v>
      </c>
      <c r="I4" s="43">
        <f t="shared" ref="I4:I72" si="2">G4+H4</f>
        <v>0</v>
      </c>
      <c r="J4" s="52"/>
      <c r="K4" s="56">
        <v>100</v>
      </c>
      <c r="L4" s="23">
        <v>0.56430000000000002</v>
      </c>
      <c r="M4" s="51">
        <f t="shared" ref="M4:M70" si="3">SUM(N4:P4)</f>
        <v>0</v>
      </c>
      <c r="N4" s="52">
        <f t="shared" ref="N4:N71" si="4">IF(C4="",0,I3*F4*(C4-B4)/(B5-B4))</f>
        <v>0</v>
      </c>
      <c r="O4" s="52">
        <f t="shared" ref="O4:O71" si="5">IF(D4="",0,IF(E4="D",0,G4*F4*(B5-C4)/(B5-B4)))</f>
        <v>0</v>
      </c>
      <c r="P4" s="52">
        <f t="shared" ref="P4:P71" si="6">IF(E4="p",0,IF(E4=1,0,IF(E4="d",0,IF(D4&lt;0,0,G4*F4))))</f>
        <v>0</v>
      </c>
    </row>
    <row r="5" spans="2:31" s="21" customFormat="1" x14ac:dyDescent="0.25">
      <c r="B5" s="2">
        <v>39479</v>
      </c>
      <c r="C5" s="15"/>
      <c r="D5" s="16"/>
      <c r="E5" s="17"/>
      <c r="F5" s="18">
        <f t="shared" si="0"/>
        <v>0</v>
      </c>
      <c r="G5" s="19">
        <f t="shared" si="1"/>
        <v>0</v>
      </c>
      <c r="H5" s="20">
        <f>IF(E5="d",M5,IF(OR(D5&lt;0,E5=1,E5="p"),M5,IF(G5="soma rend =",SUM($H$4:H4),IF(G5="saldo final =",(IF(AND(D3&gt;0,E3="d"),"coloque (-)",(IF(-D3&gt;I3,Zero,I3+D3)))),G5*F5))))</f>
        <v>0</v>
      </c>
      <c r="I5" s="20">
        <f t="shared" si="2"/>
        <v>0</v>
      </c>
      <c r="J5" s="52"/>
      <c r="K5" s="22"/>
      <c r="L5" s="23">
        <v>0.60150000000000003</v>
      </c>
      <c r="M5" s="51">
        <f t="shared" si="3"/>
        <v>0</v>
      </c>
      <c r="N5" s="52">
        <f t="shared" si="4"/>
        <v>0</v>
      </c>
      <c r="O5" s="52">
        <f t="shared" si="5"/>
        <v>0</v>
      </c>
      <c r="P5" s="52">
        <f t="shared" si="6"/>
        <v>0</v>
      </c>
      <c r="S5" s="58"/>
      <c r="T5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</row>
    <row r="6" spans="2:31" s="21" customFormat="1" x14ac:dyDescent="0.25">
      <c r="B6" s="38">
        <v>39508</v>
      </c>
      <c r="C6" s="39"/>
      <c r="D6" s="40"/>
      <c r="E6" s="41"/>
      <c r="F6" s="42">
        <f t="shared" si="0"/>
        <v>0</v>
      </c>
      <c r="G6" s="1">
        <f t="shared" si="1"/>
        <v>0</v>
      </c>
      <c r="H6" s="43">
        <f>IF(E6="d",M6,IF(OR(D6&lt;0,E6=1,E6="p"),M6,IF(G6="soma rend =",SUM($H$4:H5),IF(G6="saldo final =",(IF(AND(D4&gt;0,E4="d"),"coloque (-)",(IF(-D4&gt;I4,Zero,I4+D4)))),G6*F6))))</f>
        <v>0</v>
      </c>
      <c r="I6" s="43">
        <f t="shared" si="2"/>
        <v>0</v>
      </c>
      <c r="J6" s="52"/>
      <c r="K6" s="22"/>
      <c r="L6" s="23">
        <v>0.52439999999999998</v>
      </c>
      <c r="M6" s="51">
        <f t="shared" si="3"/>
        <v>0</v>
      </c>
      <c r="N6" s="52">
        <f t="shared" si="4"/>
        <v>0</v>
      </c>
      <c r="O6" s="52">
        <f t="shared" si="5"/>
        <v>0</v>
      </c>
      <c r="P6" s="52">
        <f t="shared" si="6"/>
        <v>0</v>
      </c>
      <c r="S6" s="57"/>
      <c r="T6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</row>
    <row r="7" spans="2:31" s="21" customFormat="1" x14ac:dyDescent="0.25">
      <c r="B7" s="2">
        <v>39539</v>
      </c>
      <c r="C7" s="15"/>
      <c r="D7" s="16"/>
      <c r="E7" s="17"/>
      <c r="F7" s="18">
        <f t="shared" si="0"/>
        <v>0</v>
      </c>
      <c r="G7" s="19">
        <f t="shared" si="1"/>
        <v>0</v>
      </c>
      <c r="H7" s="20">
        <f>IF(E7="d",M7,IF(OR(D7&lt;0,E7=1,E7="p"),M7,IF(G7="soma rend =",SUM($H$4:H6),IF(G7="saldo final =",(IF(AND(D5&gt;0,E5="d"),"coloque (-)",(IF(-D5&gt;I5,Zero,I5+D5)))),G7*F7))))</f>
        <v>0</v>
      </c>
      <c r="I7" s="20">
        <f t="shared" si="2"/>
        <v>0</v>
      </c>
      <c r="J7" s="52"/>
      <c r="K7" s="22"/>
      <c r="L7" s="23">
        <v>0.54110000000000003</v>
      </c>
      <c r="M7" s="51">
        <f t="shared" si="3"/>
        <v>0</v>
      </c>
      <c r="N7" s="52">
        <f t="shared" si="4"/>
        <v>0</v>
      </c>
      <c r="O7" s="52">
        <f t="shared" si="5"/>
        <v>0</v>
      </c>
      <c r="P7" s="52">
        <f t="shared" si="6"/>
        <v>0</v>
      </c>
      <c r="S7" s="62"/>
      <c r="T7" s="63" t="s">
        <v>8</v>
      </c>
      <c r="U7" s="72" t="s">
        <v>9</v>
      </c>
      <c r="V7" s="72" t="s">
        <v>10</v>
      </c>
      <c r="W7" s="72" t="s">
        <v>11</v>
      </c>
      <c r="X7" s="72" t="s">
        <v>12</v>
      </c>
      <c r="Y7" s="72" t="s">
        <v>13</v>
      </c>
      <c r="Z7" s="72" t="s">
        <v>14</v>
      </c>
      <c r="AA7" s="72" t="s">
        <v>15</v>
      </c>
      <c r="AB7" s="72" t="s">
        <v>16</v>
      </c>
      <c r="AC7" s="72" t="s">
        <v>17</v>
      </c>
      <c r="AD7" s="72" t="s">
        <v>18</v>
      </c>
      <c r="AE7" s="72" t="s">
        <v>19</v>
      </c>
    </row>
    <row r="8" spans="2:31" s="21" customFormat="1" x14ac:dyDescent="0.25">
      <c r="B8" s="38">
        <v>39569</v>
      </c>
      <c r="C8" s="39"/>
      <c r="D8" s="40"/>
      <c r="E8" s="41"/>
      <c r="F8" s="42">
        <f t="shared" si="0"/>
        <v>0</v>
      </c>
      <c r="G8" s="1">
        <f t="shared" si="1"/>
        <v>0</v>
      </c>
      <c r="H8" s="43">
        <f>IF(E8="d",M8,IF(OR(D8&lt;0,E8=1,E8="p"),M8,IF(G8="soma rend =",SUM($H$4:H7),IF(G8="saldo final =",(IF(AND(D6&gt;0,E6="d"),"coloque (-)",(IF(-D6&gt;I6,Zero,I6+D6)))),G8*F8))))</f>
        <v>0</v>
      </c>
      <c r="I8" s="43">
        <f t="shared" si="2"/>
        <v>0</v>
      </c>
      <c r="J8" s="52"/>
      <c r="K8" s="22"/>
      <c r="L8" s="23">
        <v>0.59599999999999997</v>
      </c>
      <c r="M8" s="51">
        <f t="shared" si="3"/>
        <v>0</v>
      </c>
      <c r="N8" s="52">
        <f t="shared" si="4"/>
        <v>0</v>
      </c>
      <c r="O8" s="52">
        <f t="shared" si="5"/>
        <v>0</v>
      </c>
      <c r="P8" s="52">
        <f t="shared" si="6"/>
        <v>0</v>
      </c>
      <c r="S8" s="63">
        <v>2016</v>
      </c>
      <c r="T8" s="64">
        <v>0.72609999999999997</v>
      </c>
      <c r="U8" s="73">
        <v>0.63270000000000004</v>
      </c>
      <c r="V8" s="73">
        <v>0.59619999999999995</v>
      </c>
      <c r="W8" s="73">
        <v>0.71789999999999998</v>
      </c>
      <c r="X8" s="73">
        <v>0.63109999999999999</v>
      </c>
      <c r="Y8" s="79">
        <v>0.65410000000000001</v>
      </c>
      <c r="Z8" s="79">
        <v>0.70530000000000004</v>
      </c>
      <c r="AA8" s="79"/>
      <c r="AB8" s="79"/>
      <c r="AC8" s="79"/>
      <c r="AD8" s="79"/>
      <c r="AE8" s="79"/>
    </row>
    <row r="9" spans="2:31" s="21" customFormat="1" ht="19.5" x14ac:dyDescent="0.25">
      <c r="B9" s="2">
        <v>39600</v>
      </c>
      <c r="C9" s="15"/>
      <c r="D9" s="16"/>
      <c r="E9" s="17"/>
      <c r="F9" s="18">
        <f t="shared" si="0"/>
        <v>0</v>
      </c>
      <c r="G9" s="19">
        <f t="shared" si="1"/>
        <v>0</v>
      </c>
      <c r="H9" s="20">
        <f>IF(E9="d",M9,IF(OR(D9&lt;0,E9=1,E9="p"),M9,IF(G9="soma rend =",SUM($H$4:H8),IF(G9="saldo final =",(IF(AND(D7&gt;0,E7="d"),"coloque (-)",(IF(-D7&gt;I7,Zero,I7+D7)))),G9*F9))))</f>
        <v>0</v>
      </c>
      <c r="I9" s="20">
        <f t="shared" si="2"/>
        <v>0</v>
      </c>
      <c r="J9" s="52"/>
      <c r="K9" s="22"/>
      <c r="L9" s="23">
        <v>0.57399999999999995</v>
      </c>
      <c r="M9" s="51">
        <f t="shared" si="3"/>
        <v>0</v>
      </c>
      <c r="N9" s="52">
        <f t="shared" si="4"/>
        <v>0</v>
      </c>
      <c r="O9" s="52">
        <f t="shared" si="5"/>
        <v>0</v>
      </c>
      <c r="P9" s="52">
        <f t="shared" si="6"/>
        <v>0</v>
      </c>
      <c r="S9" s="66" t="s">
        <v>20</v>
      </c>
      <c r="T9" s="64">
        <v>0.72609999999999997</v>
      </c>
      <c r="U9" s="73">
        <v>0.63270000000000004</v>
      </c>
      <c r="V9" s="73">
        <v>0.59619999999999995</v>
      </c>
      <c r="W9" s="73">
        <v>0.71789999999999998</v>
      </c>
      <c r="X9" s="73">
        <v>0.63109999999999999</v>
      </c>
      <c r="Y9" s="79"/>
      <c r="Z9" s="79"/>
      <c r="AA9" s="79"/>
      <c r="AB9" s="79"/>
      <c r="AC9" s="79"/>
      <c r="AD9" s="79"/>
      <c r="AE9" s="79"/>
    </row>
    <row r="10" spans="2:31" s="21" customFormat="1" x14ac:dyDescent="0.25">
      <c r="B10" s="38">
        <v>39630</v>
      </c>
      <c r="C10" s="39"/>
      <c r="D10" s="40"/>
      <c r="E10" s="41"/>
      <c r="F10" s="42">
        <f t="shared" si="0"/>
        <v>0</v>
      </c>
      <c r="G10" s="1">
        <f t="shared" si="1"/>
        <v>0</v>
      </c>
      <c r="H10" s="43">
        <f>IF(E10="d",M10,IF(OR(D10&lt;0,E10=1,E10="p"),M10,IF(G10="soma rend =",SUM($H$4:H9),IF(G10="saldo final =",(IF(AND(D8&gt;0,E8="d"),"coloque (-)",(IF(-D8&gt;I8,Zero,I8+D8)))),G10*F10))))</f>
        <v>0</v>
      </c>
      <c r="I10" s="43">
        <f t="shared" si="2"/>
        <v>0</v>
      </c>
      <c r="J10" s="52"/>
      <c r="K10" s="22"/>
      <c r="L10" s="23">
        <v>0.61519999999999997</v>
      </c>
      <c r="M10" s="51">
        <f t="shared" si="3"/>
        <v>0</v>
      </c>
      <c r="N10" s="52">
        <f t="shared" si="4"/>
        <v>0</v>
      </c>
      <c r="O10" s="52">
        <f t="shared" si="5"/>
        <v>0</v>
      </c>
      <c r="P10" s="52">
        <f t="shared" si="6"/>
        <v>0</v>
      </c>
      <c r="S10" s="62"/>
      <c r="T10" s="63" t="s">
        <v>8</v>
      </c>
      <c r="U10" s="72" t="s">
        <v>9</v>
      </c>
      <c r="V10" s="72" t="s">
        <v>10</v>
      </c>
      <c r="W10" s="72" t="s">
        <v>11</v>
      </c>
      <c r="X10" s="72" t="s">
        <v>12</v>
      </c>
      <c r="Y10" s="72" t="s">
        <v>13</v>
      </c>
      <c r="Z10" s="72" t="s">
        <v>14</v>
      </c>
      <c r="AA10" s="72" t="s">
        <v>15</v>
      </c>
      <c r="AB10" s="72" t="s">
        <v>16</v>
      </c>
      <c r="AC10" s="72" t="s">
        <v>17</v>
      </c>
      <c r="AD10" s="72" t="s">
        <v>18</v>
      </c>
      <c r="AE10" s="72" t="s">
        <v>19</v>
      </c>
    </row>
    <row r="11" spans="2:31" s="21" customFormat="1" ht="12.75" x14ac:dyDescent="0.25">
      <c r="B11" s="2">
        <v>39661</v>
      </c>
      <c r="C11" s="15"/>
      <c r="D11" s="16"/>
      <c r="E11" s="17"/>
      <c r="F11" s="18">
        <f t="shared" si="0"/>
        <v>0</v>
      </c>
      <c r="G11" s="19">
        <f t="shared" si="1"/>
        <v>0</v>
      </c>
      <c r="H11" s="20">
        <f>IF(E11="d",M11,IF(OR(D11&lt;0,E11=1,E11="p"),M11,IF(G11="soma rend =",SUM($H$4:H10),IF(G11="saldo final =",(IF(AND(D9&gt;0,E9="d"),"coloque (-)",(IF(-D9&gt;I9,Zero,I9+D9)))),G11*F11))))</f>
        <v>0</v>
      </c>
      <c r="I11" s="20">
        <f t="shared" si="2"/>
        <v>0</v>
      </c>
      <c r="J11" s="52"/>
      <c r="K11" s="22"/>
      <c r="L11" s="23">
        <v>0.69240000000000002</v>
      </c>
      <c r="M11" s="51">
        <f t="shared" si="3"/>
        <v>0</v>
      </c>
      <c r="N11" s="52">
        <f t="shared" si="4"/>
        <v>0</v>
      </c>
      <c r="O11" s="52">
        <f t="shared" si="5"/>
        <v>0</v>
      </c>
      <c r="P11" s="52">
        <f t="shared" si="6"/>
        <v>0</v>
      </c>
      <c r="S11" s="63">
        <v>2015</v>
      </c>
      <c r="T11" s="64">
        <v>0.60580000000000001</v>
      </c>
      <c r="U11" s="73">
        <v>0.58819999999999995</v>
      </c>
      <c r="V11" s="73">
        <v>0.51690000000000003</v>
      </c>
      <c r="W11" s="73">
        <v>0.63019999999999998</v>
      </c>
      <c r="X11" s="73">
        <v>0.6079</v>
      </c>
      <c r="Y11" s="73">
        <v>0.6159</v>
      </c>
      <c r="Z11" s="73">
        <v>0.68220000000000003</v>
      </c>
      <c r="AA11" s="73">
        <v>0.73170000000000002</v>
      </c>
      <c r="AB11" s="73">
        <v>0.68759999999999999</v>
      </c>
      <c r="AC11" s="73">
        <v>0.69299999999999995</v>
      </c>
      <c r="AD11" s="73">
        <v>0.67989999999999995</v>
      </c>
      <c r="AE11" s="73">
        <v>0.63029999999999997</v>
      </c>
    </row>
    <row r="12" spans="2:31" s="21" customFormat="1" ht="19.5" x14ac:dyDescent="0.25">
      <c r="B12" s="38">
        <v>39692</v>
      </c>
      <c r="C12" s="39"/>
      <c r="D12" s="40"/>
      <c r="E12" s="41"/>
      <c r="F12" s="42">
        <f t="shared" si="0"/>
        <v>0</v>
      </c>
      <c r="G12" s="1">
        <f t="shared" si="1"/>
        <v>0</v>
      </c>
      <c r="H12" s="43">
        <f>IF(E12="d",M12,IF(OR(D12&lt;0,E12=1,E12="p"),M12,IF(G12="soma rend =",SUM($H$4:H11),IF(G12="saldo final =",(IF(AND(D10&gt;0,E10="d"),"coloque (-)",(IF(-D10&gt;I10,Zero,I10+D10)))),G12*F12))))</f>
        <v>0</v>
      </c>
      <c r="I12" s="43">
        <f t="shared" si="2"/>
        <v>0</v>
      </c>
      <c r="J12" s="52"/>
      <c r="K12" s="22"/>
      <c r="L12" s="23">
        <v>0.65820000000000001</v>
      </c>
      <c r="M12" s="51">
        <f t="shared" si="3"/>
        <v>0</v>
      </c>
      <c r="N12" s="52">
        <f t="shared" si="4"/>
        <v>0</v>
      </c>
      <c r="O12" s="52">
        <f t="shared" si="5"/>
        <v>0</v>
      </c>
      <c r="P12" s="52">
        <f t="shared" si="6"/>
        <v>0</v>
      </c>
      <c r="S12" s="66" t="s">
        <v>20</v>
      </c>
      <c r="T12" s="64">
        <v>0.60580000000000001</v>
      </c>
      <c r="U12" s="73">
        <v>0.58819999999999995</v>
      </c>
      <c r="V12" s="73">
        <v>0.51690000000000003</v>
      </c>
      <c r="W12" s="73">
        <v>0.63019999999999998</v>
      </c>
      <c r="X12" s="73">
        <v>0.6079</v>
      </c>
      <c r="Y12" s="73">
        <v>0.6159</v>
      </c>
      <c r="Z12" s="73">
        <v>0.68220000000000003</v>
      </c>
      <c r="AA12" s="73">
        <v>0.73170000000000002</v>
      </c>
      <c r="AB12" s="73">
        <v>0.68759999999999999</v>
      </c>
      <c r="AC12" s="73">
        <v>0.69299999999999995</v>
      </c>
      <c r="AD12" s="73">
        <v>0.67989999999999995</v>
      </c>
      <c r="AE12" s="73">
        <v>0.63029999999999997</v>
      </c>
    </row>
    <row r="13" spans="2:31" s="21" customFormat="1" x14ac:dyDescent="0.25">
      <c r="B13" s="2">
        <v>39722</v>
      </c>
      <c r="C13" s="15"/>
      <c r="D13" s="16"/>
      <c r="E13" s="17"/>
      <c r="F13" s="18">
        <f t="shared" si="0"/>
        <v>0</v>
      </c>
      <c r="G13" s="19">
        <f t="shared" si="1"/>
        <v>0</v>
      </c>
      <c r="H13" s="20">
        <f>IF(E13="d",M13,IF(OR(D13&lt;0,E13=1,E13="p"),M13,IF(G13="soma rend =",SUM($H$4:H12),IF(G13="saldo final =",(IF(AND(D11&gt;0,E11="d"),"coloque (-)",(IF(-D11&gt;I11,Zero,I11+D11)))),G13*F13))))</f>
        <v>0</v>
      </c>
      <c r="I13" s="20">
        <f t="shared" si="2"/>
        <v>0</v>
      </c>
      <c r="J13" s="52"/>
      <c r="K13" s="22"/>
      <c r="L13" s="23">
        <v>0.69799999999999995</v>
      </c>
      <c r="M13" s="51">
        <f t="shared" si="3"/>
        <v>0</v>
      </c>
      <c r="N13" s="52">
        <f t="shared" si="4"/>
        <v>0</v>
      </c>
      <c r="O13" s="52">
        <f t="shared" si="5"/>
        <v>0</v>
      </c>
      <c r="P13" s="52">
        <f t="shared" si="6"/>
        <v>0</v>
      </c>
      <c r="S13" s="62"/>
      <c r="T13" s="63" t="s">
        <v>8</v>
      </c>
      <c r="U13" s="72" t="s">
        <v>9</v>
      </c>
      <c r="V13" s="72" t="s">
        <v>10</v>
      </c>
      <c r="W13" s="72" t="s">
        <v>11</v>
      </c>
      <c r="X13" s="72" t="s">
        <v>12</v>
      </c>
      <c r="Y13" s="72" t="s">
        <v>13</v>
      </c>
      <c r="Z13" s="72" t="s">
        <v>14</v>
      </c>
      <c r="AA13" s="72" t="s">
        <v>15</v>
      </c>
      <c r="AB13" s="72" t="s">
        <v>16</v>
      </c>
      <c r="AC13" s="72" t="s">
        <v>17</v>
      </c>
      <c r="AD13" s="72" t="s">
        <v>18</v>
      </c>
      <c r="AE13" s="72" t="s">
        <v>19</v>
      </c>
    </row>
    <row r="14" spans="2:31" s="21" customFormat="1" ht="12.75" x14ac:dyDescent="0.25">
      <c r="B14" s="38">
        <v>39753</v>
      </c>
      <c r="C14" s="39"/>
      <c r="D14" s="40"/>
      <c r="E14" s="41"/>
      <c r="F14" s="42">
        <f t="shared" si="0"/>
        <v>0</v>
      </c>
      <c r="G14" s="1">
        <f t="shared" si="1"/>
        <v>0</v>
      </c>
      <c r="H14" s="43">
        <f>IF(E14="d",M14,IF(OR(D14&lt;0,E14=1,E14="p"),M14,IF(G14="soma rend =",SUM($H$4:H13),IF(G14="saldo final =",(IF(AND(D12&gt;0,E12="d"),"coloque (-)",(IF(-D12&gt;I12,Zero,I12+D12)))),G14*F14))))</f>
        <v>0</v>
      </c>
      <c r="I14" s="43">
        <f t="shared" si="2"/>
        <v>0</v>
      </c>
      <c r="J14" s="52"/>
      <c r="K14" s="22"/>
      <c r="L14" s="23">
        <v>0.75190000000000001</v>
      </c>
      <c r="M14" s="51">
        <f t="shared" si="3"/>
        <v>0</v>
      </c>
      <c r="N14" s="52">
        <f t="shared" si="4"/>
        <v>0</v>
      </c>
      <c r="O14" s="52">
        <f t="shared" si="5"/>
        <v>0</v>
      </c>
      <c r="P14" s="52">
        <f t="shared" si="6"/>
        <v>0</v>
      </c>
      <c r="S14" s="63">
        <v>2014</v>
      </c>
      <c r="T14" s="64">
        <v>0.54959999999999998</v>
      </c>
      <c r="U14" s="73">
        <v>0.61319999999999997</v>
      </c>
      <c r="V14" s="73">
        <v>0.55400000000000005</v>
      </c>
      <c r="W14" s="73">
        <v>0.52669999999999995</v>
      </c>
      <c r="X14" s="73">
        <v>0.54610000000000003</v>
      </c>
      <c r="Y14" s="73">
        <v>0.56069999999999998</v>
      </c>
      <c r="Z14" s="73">
        <v>0.54669999999999996</v>
      </c>
      <c r="AA14" s="73">
        <v>0.60589999999999999</v>
      </c>
      <c r="AB14" s="73">
        <v>0.5605</v>
      </c>
      <c r="AC14" s="73">
        <v>0.5877</v>
      </c>
      <c r="AD14" s="73">
        <v>0.60429999999999995</v>
      </c>
      <c r="AE14" s="73">
        <v>0.54849999999999999</v>
      </c>
    </row>
    <row r="15" spans="2:31" s="21" customFormat="1" ht="19.5" x14ac:dyDescent="0.25">
      <c r="B15" s="2">
        <v>39783</v>
      </c>
      <c r="C15" s="24"/>
      <c r="D15" s="16"/>
      <c r="E15" s="17"/>
      <c r="F15" s="18">
        <f t="shared" si="0"/>
        <v>0</v>
      </c>
      <c r="G15" s="19">
        <f t="shared" si="1"/>
        <v>0</v>
      </c>
      <c r="H15" s="20">
        <f>IF(E15="d",M15,IF(OR(D15&lt;0,E15=1,E15="p"),M15,IF(G15="soma rend =",SUM($H$4:H14),IF(G15="saldo final =",(IF(AND(D13&gt;0,E13="d"),"coloque (-)",(IF(-D13&gt;I13,Zero,I13+D13)))),G15*F15))))</f>
        <v>0</v>
      </c>
      <c r="I15" s="20">
        <f t="shared" si="2"/>
        <v>0</v>
      </c>
      <c r="J15" s="52"/>
      <c r="K15" s="22"/>
      <c r="L15" s="23">
        <v>0.66259999999999997</v>
      </c>
      <c r="M15" s="51">
        <f t="shared" si="3"/>
        <v>0</v>
      </c>
      <c r="N15" s="52">
        <f t="shared" si="4"/>
        <v>0</v>
      </c>
      <c r="O15" s="52">
        <f t="shared" si="5"/>
        <v>0</v>
      </c>
      <c r="P15" s="52">
        <f t="shared" si="6"/>
        <v>0</v>
      </c>
      <c r="S15" s="66" t="s">
        <v>20</v>
      </c>
      <c r="T15" s="64">
        <v>0.54959999999999998</v>
      </c>
      <c r="U15" s="73">
        <v>0.61319999999999997</v>
      </c>
      <c r="V15" s="73">
        <v>0.55400000000000005</v>
      </c>
      <c r="W15" s="73">
        <v>0.52669999999999995</v>
      </c>
      <c r="X15" s="73">
        <v>0.54610000000000003</v>
      </c>
      <c r="Y15" s="73">
        <v>0.56069999999999998</v>
      </c>
      <c r="Z15" s="73">
        <v>0.54669999999999996</v>
      </c>
      <c r="AA15" s="73">
        <v>0.60589999999999999</v>
      </c>
      <c r="AB15" s="73">
        <v>0.5605</v>
      </c>
      <c r="AC15" s="73">
        <v>0.5877</v>
      </c>
      <c r="AD15" s="73">
        <v>0.60429999999999995</v>
      </c>
      <c r="AE15" s="73">
        <v>0.54849999999999999</v>
      </c>
    </row>
    <row r="16" spans="2:31" s="21" customFormat="1" x14ac:dyDescent="0.25">
      <c r="B16" s="38">
        <v>39814</v>
      </c>
      <c r="C16" s="39"/>
      <c r="D16" s="40"/>
      <c r="E16" s="41"/>
      <c r="F16" s="42">
        <f t="shared" si="0"/>
        <v>0</v>
      </c>
      <c r="G16" s="1">
        <f t="shared" si="1"/>
        <v>0</v>
      </c>
      <c r="H16" s="43">
        <f>IF(E16="d",M16,IF(OR(D16&lt;0,E16=1,E16="p"),M16,IF(G16="soma rend =",SUM($H$4:H15),IF(G16="saldo final =",(IF(AND(D14&gt;0,E14="d"),"coloque (-)",(IF(-D14&gt;I14,Zero,I14+D14)))),G16*F16))))</f>
        <v>0</v>
      </c>
      <c r="I16" s="43">
        <f t="shared" si="2"/>
        <v>0</v>
      </c>
      <c r="J16" s="52"/>
      <c r="K16" s="22"/>
      <c r="L16" s="23">
        <v>0.71599999999999997</v>
      </c>
      <c r="M16" s="51">
        <f t="shared" si="3"/>
        <v>0</v>
      </c>
      <c r="N16" s="52">
        <f t="shared" si="4"/>
        <v>0</v>
      </c>
      <c r="O16" s="52">
        <f t="shared" si="5"/>
        <v>0</v>
      </c>
      <c r="P16" s="52">
        <f t="shared" si="6"/>
        <v>0</v>
      </c>
      <c r="S16" s="62"/>
      <c r="T16" s="63" t="s">
        <v>8</v>
      </c>
      <c r="U16" s="72" t="s">
        <v>9</v>
      </c>
      <c r="V16" s="72" t="s">
        <v>10</v>
      </c>
      <c r="W16" s="72" t="s">
        <v>11</v>
      </c>
      <c r="X16" s="72" t="s">
        <v>12</v>
      </c>
      <c r="Y16" s="72" t="s">
        <v>13</v>
      </c>
      <c r="Z16" s="72" t="s">
        <v>14</v>
      </c>
      <c r="AA16" s="72" t="s">
        <v>15</v>
      </c>
      <c r="AB16" s="72" t="s">
        <v>16</v>
      </c>
      <c r="AC16" s="72" t="s">
        <v>17</v>
      </c>
      <c r="AD16" s="72" t="s">
        <v>18</v>
      </c>
      <c r="AE16" s="72" t="s">
        <v>19</v>
      </c>
    </row>
    <row r="17" spans="2:36" s="21" customFormat="1" ht="12.75" x14ac:dyDescent="0.25">
      <c r="B17" s="2">
        <v>39845</v>
      </c>
      <c r="C17" s="15"/>
      <c r="D17" s="16"/>
      <c r="E17" s="17"/>
      <c r="F17" s="18">
        <f t="shared" ref="F17:F46" si="7">IF(E16="d","",IF(G17=0,0,IF(F16="","",L17/$K$4)))</f>
        <v>0</v>
      </c>
      <c r="G17" s="19">
        <f t="shared" ref="G17:G58" si="8">IF(G16="SOMA REND =","SALDO FINAL =",IF(E16="d","SOMA REND =",IF(I16="SOMA REND",I16/E15,IF(I15="SOMA REND",I16/E15,IF(E17="D",I16,I16+D17)))))</f>
        <v>0</v>
      </c>
      <c r="H17" s="20">
        <f>IF(E17="d",M17,IF(OR(D17&lt;0,E17=1,E17="p"),M17,IF(G17="soma rend =",SUM($H$4:H16),IF(G17="saldo final =",(IF(AND(D15&gt;0,E15="d"),"coloque (-)",(IF(-D15&gt;I15,Zero,I15+D15)))),G17*F17))))</f>
        <v>0</v>
      </c>
      <c r="I17" s="20">
        <f t="shared" ref="I17:I58" si="9">G17+H17</f>
        <v>0</v>
      </c>
      <c r="J17" s="52"/>
      <c r="K17" s="22"/>
      <c r="L17" s="23">
        <v>0.68489999999999995</v>
      </c>
      <c r="M17" s="51">
        <f t="shared" ref="M17:M58" si="10">SUM(N17:P17)</f>
        <v>0</v>
      </c>
      <c r="N17" s="52">
        <f t="shared" ref="N17:N58" si="11">IF(C17="",0,I16*F17*(C17-B17)/(B18-B17))</f>
        <v>0</v>
      </c>
      <c r="O17" s="52">
        <f t="shared" ref="O17:O58" si="12">IF(D17="",0,IF(E17="D",0,G17*F17*(B18-C17)/(B18-B17)))</f>
        <v>0</v>
      </c>
      <c r="P17" s="52">
        <f t="shared" ref="P17:P53" si="13">IF(E17="p",0,IF(E17=1,0,IF(E17="d",0,IF(D17&lt;0,0,G17*F17))))</f>
        <v>0</v>
      </c>
      <c r="S17" s="63">
        <v>2013</v>
      </c>
      <c r="T17" s="64">
        <v>0.5</v>
      </c>
      <c r="U17" s="73">
        <v>0.5</v>
      </c>
      <c r="V17" s="73">
        <v>0.5</v>
      </c>
      <c r="W17" s="73">
        <v>0.5</v>
      </c>
      <c r="X17" s="73">
        <v>0.5</v>
      </c>
      <c r="Y17" s="73">
        <v>0.5</v>
      </c>
      <c r="Z17" s="73">
        <v>0.5</v>
      </c>
      <c r="AA17" s="73">
        <v>0.52100000000000002</v>
      </c>
      <c r="AB17" s="73">
        <v>0.5</v>
      </c>
      <c r="AC17" s="73">
        <v>0.50790000000000002</v>
      </c>
      <c r="AD17" s="73">
        <v>0.59250000000000003</v>
      </c>
      <c r="AE17" s="73">
        <v>0.52080000000000004</v>
      </c>
    </row>
    <row r="18" spans="2:36" s="21" customFormat="1" ht="19.5" x14ac:dyDescent="0.25">
      <c r="B18" s="38">
        <v>39873</v>
      </c>
      <c r="C18" s="44"/>
      <c r="D18" s="40"/>
      <c r="E18" s="41"/>
      <c r="F18" s="42">
        <f t="shared" si="7"/>
        <v>0</v>
      </c>
      <c r="G18" s="1">
        <f t="shared" si="8"/>
        <v>0</v>
      </c>
      <c r="H18" s="43">
        <f>IF(E18="d",M18,IF(OR(D18&lt;0,E18=1,E18="p"),M18,IF(G18="soma rend =",SUM($H$4:H17),IF(G18="saldo final =",(IF(AND(D16&gt;0,E16="d"),"coloque (-)",(IF(-D16&gt;I16,Zero,I16+D16)))),G18*F18))))</f>
        <v>0</v>
      </c>
      <c r="I18" s="43">
        <f t="shared" si="9"/>
        <v>0</v>
      </c>
      <c r="J18" s="52"/>
      <c r="K18" s="22"/>
      <c r="L18" s="23">
        <v>0.54530000000000001</v>
      </c>
      <c r="M18" s="51">
        <f t="shared" si="10"/>
        <v>0</v>
      </c>
      <c r="N18" s="52">
        <f t="shared" si="11"/>
        <v>0</v>
      </c>
      <c r="O18" s="52">
        <f t="shared" si="12"/>
        <v>0</v>
      </c>
      <c r="P18" s="52">
        <f t="shared" si="13"/>
        <v>0</v>
      </c>
      <c r="S18" s="66" t="s">
        <v>20</v>
      </c>
      <c r="T18" s="64">
        <v>0.41339999999999999</v>
      </c>
      <c r="U18" s="73">
        <v>0.41339999999999999</v>
      </c>
      <c r="V18" s="73">
        <v>0.41339999999999999</v>
      </c>
      <c r="W18" s="73">
        <v>0.41339999999999999</v>
      </c>
      <c r="X18" s="73">
        <v>0.41339999999999999</v>
      </c>
      <c r="Y18" s="73">
        <v>0.42730000000000001</v>
      </c>
      <c r="Z18" s="73">
        <v>0.4551</v>
      </c>
      <c r="AA18" s="73">
        <v>0.47610000000000002</v>
      </c>
      <c r="AB18" s="73">
        <v>0.48280000000000001</v>
      </c>
      <c r="AC18" s="73">
        <v>0.50790000000000002</v>
      </c>
      <c r="AD18" s="73">
        <v>0.59250000000000003</v>
      </c>
      <c r="AE18" s="73">
        <v>0.52080000000000004</v>
      </c>
    </row>
    <row r="19" spans="2:36" s="21" customFormat="1" x14ac:dyDescent="0.25">
      <c r="B19" s="2">
        <v>39904</v>
      </c>
      <c r="C19" s="24"/>
      <c r="D19" s="16"/>
      <c r="E19" s="17"/>
      <c r="F19" s="18">
        <f t="shared" si="7"/>
        <v>0</v>
      </c>
      <c r="G19" s="19">
        <f t="shared" si="8"/>
        <v>0</v>
      </c>
      <c r="H19" s="20">
        <f>IF(E19="d",M19,IF(OR(D19&lt;0,E19=1,E19="p"),M19,IF(G19="soma rend =",SUM($H$4:H18),IF(G19="saldo final =",(IF(AND(D17&gt;0,E17="d"),"coloque (-)",(IF(-D17&gt;I17,Zero,I17+D17)))),G19*F19))))</f>
        <v>0</v>
      </c>
      <c r="I19" s="20">
        <f t="shared" si="9"/>
        <v>0</v>
      </c>
      <c r="J19" s="52"/>
      <c r="K19" s="22"/>
      <c r="L19" s="23">
        <v>0.64449999999999996</v>
      </c>
      <c r="M19" s="51">
        <f t="shared" si="10"/>
        <v>0</v>
      </c>
      <c r="N19" s="52">
        <f t="shared" si="11"/>
        <v>0</v>
      </c>
      <c r="O19" s="52">
        <f t="shared" si="12"/>
        <v>0</v>
      </c>
      <c r="P19" s="52">
        <f t="shared" si="13"/>
        <v>0</v>
      </c>
      <c r="S19" s="62"/>
      <c r="T19" s="63" t="s">
        <v>8</v>
      </c>
      <c r="U19" s="72" t="s">
        <v>9</v>
      </c>
      <c r="V19" s="72" t="s">
        <v>10</v>
      </c>
      <c r="W19" s="72" t="s">
        <v>11</v>
      </c>
      <c r="X19" s="72" t="s">
        <v>12</v>
      </c>
      <c r="Y19" s="72" t="s">
        <v>13</v>
      </c>
      <c r="Z19" s="72" t="s">
        <v>14</v>
      </c>
      <c r="AA19" s="72" t="s">
        <v>15</v>
      </c>
      <c r="AB19" s="72" t="s">
        <v>16</v>
      </c>
      <c r="AC19" s="72" t="s">
        <v>17</v>
      </c>
      <c r="AD19" s="72" t="s">
        <v>18</v>
      </c>
      <c r="AE19" s="72" t="s">
        <v>19</v>
      </c>
    </row>
    <row r="20" spans="2:36" s="21" customFormat="1" ht="12.75" x14ac:dyDescent="0.25">
      <c r="B20" s="38">
        <v>39934</v>
      </c>
      <c r="C20" s="44"/>
      <c r="D20" s="40"/>
      <c r="E20" s="41"/>
      <c r="F20" s="42">
        <f t="shared" si="7"/>
        <v>0</v>
      </c>
      <c r="G20" s="1">
        <f t="shared" si="8"/>
        <v>0</v>
      </c>
      <c r="H20" s="43">
        <f>IF(E20="d",M20,IF(OR(D20&lt;0,E20=1,E20="p"),M20,IF(G20="soma rend =",SUM($H$4:H19),IF(G20="saldo final =",(IF(AND(D18&gt;0,E18="d"),"coloque (-)",(IF(-D18&gt;I18,Zero,I18+D18)))),G20*F20))))</f>
        <v>0</v>
      </c>
      <c r="I20" s="43">
        <f t="shared" si="9"/>
        <v>0</v>
      </c>
      <c r="J20" s="52"/>
      <c r="K20" s="22"/>
      <c r="L20" s="23">
        <v>0.54559999999999997</v>
      </c>
      <c r="M20" s="51">
        <f t="shared" si="10"/>
        <v>0</v>
      </c>
      <c r="N20" s="52">
        <f t="shared" si="11"/>
        <v>0</v>
      </c>
      <c r="O20" s="52">
        <f t="shared" si="12"/>
        <v>0</v>
      </c>
      <c r="P20" s="52">
        <f t="shared" si="13"/>
        <v>0</v>
      </c>
      <c r="S20" s="63">
        <v>2012</v>
      </c>
      <c r="T20" s="64">
        <v>0.59419999999999995</v>
      </c>
      <c r="U20" s="73">
        <v>0.58679999999999999</v>
      </c>
      <c r="V20" s="73">
        <v>0.5</v>
      </c>
      <c r="W20" s="73">
        <v>0.60729999999999995</v>
      </c>
      <c r="X20" s="73">
        <v>0.52280000000000004</v>
      </c>
      <c r="Y20" s="73">
        <v>0.54700000000000004</v>
      </c>
      <c r="Z20" s="73">
        <v>0.5</v>
      </c>
      <c r="AA20" s="73">
        <v>0.51449999999999996</v>
      </c>
      <c r="AB20" s="73">
        <v>0.51239999999999997</v>
      </c>
      <c r="AC20" s="73">
        <v>0.5</v>
      </c>
      <c r="AD20" s="73">
        <v>0.5</v>
      </c>
      <c r="AE20" s="73">
        <v>0.5</v>
      </c>
    </row>
    <row r="21" spans="2:36" s="21" customFormat="1" ht="19.5" x14ac:dyDescent="0.25">
      <c r="B21" s="2">
        <v>39965</v>
      </c>
      <c r="C21" s="15"/>
      <c r="D21" s="16"/>
      <c r="E21" s="17"/>
      <c r="F21" s="18">
        <f t="shared" si="7"/>
        <v>0</v>
      </c>
      <c r="G21" s="19">
        <f t="shared" si="8"/>
        <v>0</v>
      </c>
      <c r="H21" s="20">
        <f>IF(E21="d",M21,IF(OR(D21&lt;0,E21=1,E21="p"),M21,IF(G21="soma rend =",SUM($H$4:H20),IF(G21="saldo final =",(IF(AND(D19&gt;0,E19="d"),"coloque (-)",(IF(-D19&gt;I19,Zero,I19+D19)))),G21*F21))))</f>
        <v>0</v>
      </c>
      <c r="I21" s="20">
        <f t="shared" si="9"/>
        <v>0</v>
      </c>
      <c r="J21" s="52"/>
      <c r="K21" s="22"/>
      <c r="L21" s="23">
        <v>0.54510000000000003</v>
      </c>
      <c r="M21" s="51">
        <f t="shared" si="10"/>
        <v>0</v>
      </c>
      <c r="N21" s="52">
        <f t="shared" si="11"/>
        <v>0</v>
      </c>
      <c r="O21" s="52">
        <f t="shared" si="12"/>
        <v>0</v>
      </c>
      <c r="P21" s="52">
        <f t="shared" si="13"/>
        <v>0</v>
      </c>
      <c r="S21" s="66" t="s">
        <v>20</v>
      </c>
      <c r="T21" s="64" t="s">
        <v>21</v>
      </c>
      <c r="U21" s="73" t="s">
        <v>21</v>
      </c>
      <c r="V21" s="73" t="s">
        <v>21</v>
      </c>
      <c r="W21" s="73" t="s">
        <v>21</v>
      </c>
      <c r="X21" s="73" t="s">
        <v>21</v>
      </c>
      <c r="Y21" s="73" t="s">
        <v>21</v>
      </c>
      <c r="Z21" s="73">
        <v>0.48280000000000001</v>
      </c>
      <c r="AA21" s="73">
        <v>0.49730000000000002</v>
      </c>
      <c r="AB21" s="73">
        <v>0.46750000000000003</v>
      </c>
      <c r="AC21" s="73">
        <v>0.42730000000000001</v>
      </c>
      <c r="AD21" s="73">
        <v>0.42730000000000001</v>
      </c>
      <c r="AE21" s="73">
        <v>0.41339999999999999</v>
      </c>
    </row>
    <row r="22" spans="2:36" s="21" customFormat="1" x14ac:dyDescent="0.25">
      <c r="B22" s="38">
        <v>39995</v>
      </c>
      <c r="C22" s="44"/>
      <c r="D22" s="40"/>
      <c r="E22" s="41"/>
      <c r="F22" s="42">
        <f t="shared" si="7"/>
        <v>0</v>
      </c>
      <c r="G22" s="1">
        <f t="shared" si="8"/>
        <v>0</v>
      </c>
      <c r="H22" s="43">
        <f>IF(E22="d",M22,IF(OR(D22&lt;0,E22=1,E22="p"),M22,IF(G22="soma rend =",SUM($H$4:H21),IF(G22="saldo final =",(IF(AND(D20&gt;0,E20="d"),"coloque (-)",(IF(-D20&gt;I20,Zero,I20+D20)))),G22*F22))))</f>
        <v>0</v>
      </c>
      <c r="I22" s="43">
        <f t="shared" si="9"/>
        <v>0</v>
      </c>
      <c r="J22" s="52"/>
      <c r="K22" s="22"/>
      <c r="L22" s="23">
        <v>0.56589999999999996</v>
      </c>
      <c r="M22" s="51">
        <f t="shared" si="10"/>
        <v>0</v>
      </c>
      <c r="N22" s="52">
        <f t="shared" si="11"/>
        <v>0</v>
      </c>
      <c r="O22" s="52">
        <f t="shared" si="12"/>
        <v>0</v>
      </c>
      <c r="P22" s="52">
        <f t="shared" si="13"/>
        <v>0</v>
      </c>
      <c r="S22" s="62"/>
      <c r="T22" s="63" t="s">
        <v>8</v>
      </c>
      <c r="U22" s="72" t="s">
        <v>9</v>
      </c>
      <c r="V22" s="72" t="s">
        <v>10</v>
      </c>
      <c r="W22" s="72" t="s">
        <v>11</v>
      </c>
      <c r="X22" s="72" t="s">
        <v>12</v>
      </c>
      <c r="Y22" s="72" t="s">
        <v>13</v>
      </c>
      <c r="Z22" s="72" t="s">
        <v>14</v>
      </c>
      <c r="AA22" s="72" t="s">
        <v>15</v>
      </c>
      <c r="AB22" s="72" t="s">
        <v>16</v>
      </c>
      <c r="AC22" s="72" t="s">
        <v>17</v>
      </c>
      <c r="AD22" s="72" t="s">
        <v>18</v>
      </c>
      <c r="AE22" s="72" t="s">
        <v>19</v>
      </c>
    </row>
    <row r="23" spans="2:36" s="21" customFormat="1" ht="12.75" x14ac:dyDescent="0.25">
      <c r="B23" s="2">
        <v>40026</v>
      </c>
      <c r="C23" s="24"/>
      <c r="D23" s="16"/>
      <c r="E23" s="17"/>
      <c r="F23" s="18">
        <f t="shared" si="7"/>
        <v>0</v>
      </c>
      <c r="G23" s="19">
        <f t="shared" si="8"/>
        <v>0</v>
      </c>
      <c r="H23" s="20">
        <f>IF(E23="d",M23,IF(OR(D23&lt;0,E23=1,E23="p"),M23,IF(G23="soma rend =",SUM($H$4:H22),IF(G23="saldo final =",(IF(AND(D21&gt;0,E21="d"),"coloque (-)",(IF(-D21&gt;I21,Zero,I21+D21)))),G23*F23))))</f>
        <v>0</v>
      </c>
      <c r="I23" s="20">
        <f t="shared" si="9"/>
        <v>0</v>
      </c>
      <c r="J23" s="52"/>
      <c r="K23" s="22"/>
      <c r="L23" s="23">
        <v>0.60560000000000003</v>
      </c>
      <c r="M23" s="51">
        <f t="shared" si="10"/>
        <v>0</v>
      </c>
      <c r="N23" s="52">
        <f t="shared" si="11"/>
        <v>0</v>
      </c>
      <c r="O23" s="52">
        <f t="shared" si="12"/>
        <v>0</v>
      </c>
      <c r="P23" s="52">
        <f t="shared" si="13"/>
        <v>0</v>
      </c>
      <c r="S23" s="63">
        <v>2011</v>
      </c>
      <c r="T23" s="64">
        <v>0.64129999999999998</v>
      </c>
      <c r="U23" s="73">
        <v>0.57189999999999996</v>
      </c>
      <c r="V23" s="73">
        <v>0.55269999999999997</v>
      </c>
      <c r="W23" s="73">
        <v>0.62180000000000002</v>
      </c>
      <c r="X23" s="73">
        <v>0.53710000000000002</v>
      </c>
      <c r="Y23" s="73">
        <v>0.65780000000000005</v>
      </c>
      <c r="Z23" s="73">
        <v>0.61199999999999999</v>
      </c>
      <c r="AA23" s="73">
        <v>0.62350000000000005</v>
      </c>
      <c r="AB23" s="73">
        <v>0.70860000000000001</v>
      </c>
      <c r="AC23" s="73">
        <v>0.6008</v>
      </c>
      <c r="AD23" s="73">
        <v>0.56230000000000002</v>
      </c>
      <c r="AE23" s="73">
        <v>0.56479999999999997</v>
      </c>
    </row>
    <row r="24" spans="2:36" s="21" customFormat="1" x14ac:dyDescent="0.25">
      <c r="B24" s="38">
        <v>40057</v>
      </c>
      <c r="C24" s="39"/>
      <c r="D24" s="40"/>
      <c r="E24" s="41"/>
      <c r="F24" s="42">
        <f t="shared" si="7"/>
        <v>0</v>
      </c>
      <c r="G24" s="1">
        <f t="shared" si="8"/>
        <v>0</v>
      </c>
      <c r="H24" s="43">
        <f>IF(E24="d",M24,IF(OR(D24&lt;0,E24=1,E24="p"),M24,IF(G24="soma rend =",SUM($H$4:H23),IF(G24="saldo final =",(IF(AND(D22&gt;0,E22="d"),"coloque (-)",(IF(-D22&gt;I22,Zero,I22+D22)))),G24*F24))))</f>
        <v>0</v>
      </c>
      <c r="I24" s="43">
        <f t="shared" si="9"/>
        <v>0</v>
      </c>
      <c r="J24" s="52"/>
      <c r="K24" s="22"/>
      <c r="L24" s="23">
        <v>0.51980000000000004</v>
      </c>
      <c r="M24" s="51">
        <f t="shared" si="10"/>
        <v>0</v>
      </c>
      <c r="N24" s="52">
        <f t="shared" si="11"/>
        <v>0</v>
      </c>
      <c r="O24" s="52">
        <f t="shared" si="12"/>
        <v>0</v>
      </c>
      <c r="P24" s="52">
        <f t="shared" si="13"/>
        <v>0</v>
      </c>
      <c r="S24" s="62"/>
      <c r="T24" s="63" t="s">
        <v>8</v>
      </c>
      <c r="U24" s="72" t="s">
        <v>9</v>
      </c>
      <c r="V24" s="72" t="s">
        <v>10</v>
      </c>
      <c r="W24" s="72" t="s">
        <v>11</v>
      </c>
      <c r="X24" s="72" t="s">
        <v>12</v>
      </c>
      <c r="Y24" s="72" t="s">
        <v>13</v>
      </c>
      <c r="Z24" s="72" t="s">
        <v>14</v>
      </c>
      <c r="AA24" s="72" t="s">
        <v>15</v>
      </c>
      <c r="AB24" s="72" t="s">
        <v>16</v>
      </c>
      <c r="AC24" s="72" t="s">
        <v>17</v>
      </c>
      <c r="AD24" s="72" t="s">
        <v>18</v>
      </c>
      <c r="AE24" s="72" t="s">
        <v>19</v>
      </c>
    </row>
    <row r="25" spans="2:36" s="21" customFormat="1" ht="12.75" x14ac:dyDescent="0.25">
      <c r="B25" s="2">
        <v>40087</v>
      </c>
      <c r="C25" s="15"/>
      <c r="D25" s="16"/>
      <c r="E25" s="17"/>
      <c r="F25" s="18">
        <f t="shared" si="7"/>
        <v>0</v>
      </c>
      <c r="G25" s="19">
        <f t="shared" si="8"/>
        <v>0</v>
      </c>
      <c r="H25" s="20">
        <f>IF(E25="d",M25,IF(OR(D25&lt;0,E25=1,E25="p"),M25,IF(G25="soma rend =",SUM($H$4:H24),IF(G25="saldo final =",(IF(AND(D23&gt;0,E23="d"),"coloque (-)",(IF(-D23&gt;I23,Zero,I23+D23)))),G25*F25))))</f>
        <v>0</v>
      </c>
      <c r="I25" s="20">
        <f t="shared" si="9"/>
        <v>0</v>
      </c>
      <c r="J25" s="52"/>
      <c r="K25" s="22"/>
      <c r="L25" s="23">
        <v>0.5</v>
      </c>
      <c r="M25" s="51">
        <f t="shared" si="10"/>
        <v>0</v>
      </c>
      <c r="N25" s="52">
        <f t="shared" si="11"/>
        <v>0</v>
      </c>
      <c r="O25" s="52">
        <f t="shared" si="12"/>
        <v>0</v>
      </c>
      <c r="P25" s="52">
        <f t="shared" si="13"/>
        <v>0</v>
      </c>
      <c r="S25" s="63">
        <v>2010</v>
      </c>
      <c r="T25" s="64">
        <v>0.55359999999999998</v>
      </c>
      <c r="U25" s="73">
        <v>0.5</v>
      </c>
      <c r="V25" s="73">
        <v>0.5</v>
      </c>
      <c r="W25" s="73">
        <v>0.5796</v>
      </c>
      <c r="X25" s="73">
        <v>0.5</v>
      </c>
      <c r="Y25" s="73">
        <v>0.55130000000000001</v>
      </c>
      <c r="Z25" s="73">
        <v>0.55920000000000003</v>
      </c>
      <c r="AA25" s="73">
        <v>0.61570000000000003</v>
      </c>
      <c r="AB25" s="73">
        <v>0.59140000000000004</v>
      </c>
      <c r="AC25" s="73">
        <v>0.5706</v>
      </c>
      <c r="AD25" s="73">
        <v>0.5474</v>
      </c>
      <c r="AE25" s="73">
        <v>0.53380000000000005</v>
      </c>
    </row>
    <row r="26" spans="2:36" s="21" customFormat="1" x14ac:dyDescent="0.25">
      <c r="B26" s="38">
        <v>40118</v>
      </c>
      <c r="C26" s="39"/>
      <c r="D26" s="40"/>
      <c r="E26" s="41"/>
      <c r="F26" s="42">
        <f t="shared" si="7"/>
        <v>0</v>
      </c>
      <c r="G26" s="1">
        <f t="shared" si="8"/>
        <v>0</v>
      </c>
      <c r="H26" s="43">
        <f>IF(E26="d",M26,IF(OR(D26&lt;0,E26=1,E26="p"),M26,IF(G26="soma rend =",SUM($H$4:H25),IF(G26="saldo final =",(IF(AND(D24&gt;0,E24="d"),"coloque (-)",(IF(-D24&gt;I24,Zero,I24+D24)))),G26*F26))))</f>
        <v>0</v>
      </c>
      <c r="I26" s="43">
        <f t="shared" si="9"/>
        <v>0</v>
      </c>
      <c r="J26" s="52"/>
      <c r="K26" s="22"/>
      <c r="L26" s="23">
        <v>0.5</v>
      </c>
      <c r="M26" s="51">
        <f t="shared" si="10"/>
        <v>0</v>
      </c>
      <c r="N26" s="52">
        <f t="shared" si="11"/>
        <v>0</v>
      </c>
      <c r="O26" s="52">
        <f t="shared" si="12"/>
        <v>0</v>
      </c>
      <c r="P26" s="52">
        <f t="shared" si="13"/>
        <v>0</v>
      </c>
      <c r="S26" s="62"/>
      <c r="T26" s="63" t="s">
        <v>8</v>
      </c>
      <c r="U26" s="72" t="s">
        <v>9</v>
      </c>
      <c r="V26" s="72" t="s">
        <v>10</v>
      </c>
      <c r="W26" s="72" t="s">
        <v>11</v>
      </c>
      <c r="X26" s="72" t="s">
        <v>12</v>
      </c>
      <c r="Y26" s="72" t="s">
        <v>13</v>
      </c>
      <c r="Z26" s="72" t="s">
        <v>14</v>
      </c>
      <c r="AA26" s="72" t="s">
        <v>15</v>
      </c>
      <c r="AB26" s="72" t="s">
        <v>16</v>
      </c>
      <c r="AC26" s="72" t="s">
        <v>17</v>
      </c>
      <c r="AD26" s="72" t="s">
        <v>18</v>
      </c>
      <c r="AE26" s="72" t="s">
        <v>19</v>
      </c>
    </row>
    <row r="27" spans="2:36" s="21" customFormat="1" ht="12.75" x14ac:dyDescent="0.25">
      <c r="B27" s="2">
        <v>40148</v>
      </c>
      <c r="C27" s="15"/>
      <c r="D27" s="16"/>
      <c r="E27" s="17"/>
      <c r="F27" s="18">
        <f t="shared" si="7"/>
        <v>0</v>
      </c>
      <c r="G27" s="19">
        <f t="shared" si="8"/>
        <v>0</v>
      </c>
      <c r="H27" s="20">
        <f>IF(E27="d",M27,IF(OR(D27&lt;0,E27=1,E27="p"),M27,IF(G27="soma rend =",SUM($H$4:H26),IF(G27="saldo final =",(IF(AND(D25&gt;0,E25="d"),"coloque (-)",(IF(-D25&gt;I25,Zero,I25+D25)))),G27*F27))))</f>
        <v>0</v>
      </c>
      <c r="I27" s="20">
        <f t="shared" si="9"/>
        <v>0</v>
      </c>
      <c r="J27" s="52"/>
      <c r="K27" s="22"/>
      <c r="L27" s="23">
        <v>0.5</v>
      </c>
      <c r="M27" s="51">
        <f t="shared" si="10"/>
        <v>0</v>
      </c>
      <c r="N27" s="52">
        <f t="shared" si="11"/>
        <v>0</v>
      </c>
      <c r="O27" s="52">
        <f t="shared" si="12"/>
        <v>0</v>
      </c>
      <c r="P27" s="52">
        <f t="shared" si="13"/>
        <v>0</v>
      </c>
      <c r="S27" s="63">
        <v>2009</v>
      </c>
      <c r="T27" s="64">
        <v>0.71599999999999997</v>
      </c>
      <c r="U27" s="73">
        <v>0.68489999999999995</v>
      </c>
      <c r="V27" s="73">
        <v>0.54530000000000001</v>
      </c>
      <c r="W27" s="73">
        <v>0.64449999999999996</v>
      </c>
      <c r="X27" s="73">
        <v>0.54559999999999997</v>
      </c>
      <c r="Y27" s="73">
        <v>0.54510000000000003</v>
      </c>
      <c r="Z27" s="73">
        <v>0.56589999999999996</v>
      </c>
      <c r="AA27" s="73">
        <v>0.60560000000000003</v>
      </c>
      <c r="AB27" s="73">
        <v>0.51980000000000004</v>
      </c>
      <c r="AC27" s="73">
        <v>0.5</v>
      </c>
      <c r="AD27" s="73">
        <v>0.5</v>
      </c>
      <c r="AE27" s="73">
        <v>0.5</v>
      </c>
    </row>
    <row r="28" spans="2:36" s="21" customFormat="1" x14ac:dyDescent="0.25">
      <c r="B28" s="38">
        <v>40179</v>
      </c>
      <c r="C28" s="44"/>
      <c r="D28" s="40"/>
      <c r="E28" s="41"/>
      <c r="F28" s="42">
        <f t="shared" si="7"/>
        <v>0</v>
      </c>
      <c r="G28" s="1">
        <f t="shared" si="8"/>
        <v>0</v>
      </c>
      <c r="H28" s="43">
        <f>IF(E28="d",M28,IF(OR(D28&lt;0,E28=1,E28="p"),M28,IF(G28="soma rend =",SUM($H$4:H27),IF(G28="saldo final =",(IF(AND(D26&gt;0,E26="d"),"coloque (-)",(IF(-D26&gt;I26,Zero,I26+D26)))),G28*F28))))</f>
        <v>0</v>
      </c>
      <c r="I28" s="43">
        <f t="shared" si="9"/>
        <v>0</v>
      </c>
      <c r="J28" s="52"/>
      <c r="K28" s="22"/>
      <c r="L28" s="23">
        <v>0.55359999999999998</v>
      </c>
      <c r="M28" s="51">
        <f t="shared" si="10"/>
        <v>0</v>
      </c>
      <c r="N28" s="52">
        <f t="shared" si="11"/>
        <v>0</v>
      </c>
      <c r="O28" s="52">
        <f t="shared" si="12"/>
        <v>0</v>
      </c>
      <c r="P28" s="52">
        <f t="shared" si="13"/>
        <v>0</v>
      </c>
      <c r="S28" s="62"/>
      <c r="T28" s="63" t="s">
        <v>8</v>
      </c>
      <c r="U28" s="72" t="s">
        <v>9</v>
      </c>
      <c r="V28" s="72" t="s">
        <v>10</v>
      </c>
      <c r="W28" s="72" t="s">
        <v>11</v>
      </c>
      <c r="X28" s="72" t="s">
        <v>12</v>
      </c>
      <c r="Y28" s="72" t="s">
        <v>13</v>
      </c>
      <c r="Z28" s="72" t="s">
        <v>14</v>
      </c>
      <c r="AA28" s="72" t="s">
        <v>15</v>
      </c>
      <c r="AB28" s="72" t="s">
        <v>16</v>
      </c>
      <c r="AC28" s="72" t="s">
        <v>17</v>
      </c>
      <c r="AD28" s="72" t="s">
        <v>18</v>
      </c>
      <c r="AE28" s="72" t="s">
        <v>19</v>
      </c>
    </row>
    <row r="29" spans="2:36" s="21" customFormat="1" ht="12.75" x14ac:dyDescent="0.25">
      <c r="B29" s="2">
        <v>40210</v>
      </c>
      <c r="C29" s="15"/>
      <c r="D29" s="16"/>
      <c r="E29" s="17"/>
      <c r="F29" s="18">
        <f t="shared" si="7"/>
        <v>0</v>
      </c>
      <c r="G29" s="19">
        <f t="shared" si="8"/>
        <v>0</v>
      </c>
      <c r="H29" s="20">
        <f>IF(E29="d",M29,IF(OR(D29&lt;0,E29=1,E29="p"),M29,IF(G29="soma rend =",SUM($H$4:H28),IF(G29="saldo final =",(IF(AND(D27&gt;0,E27="d"),"coloque (-)",(IF(-D27&gt;I27,Zero,I27+D27)))),G29*F29))))</f>
        <v>0</v>
      </c>
      <c r="I29" s="20">
        <f t="shared" si="9"/>
        <v>0</v>
      </c>
      <c r="J29" s="52"/>
      <c r="K29" s="22"/>
      <c r="L29" s="23">
        <v>0.5</v>
      </c>
      <c r="M29" s="51">
        <f t="shared" si="10"/>
        <v>0</v>
      </c>
      <c r="N29" s="52">
        <f t="shared" si="11"/>
        <v>0</v>
      </c>
      <c r="O29" s="52">
        <f t="shared" si="12"/>
        <v>0</v>
      </c>
      <c r="P29" s="52">
        <f t="shared" si="13"/>
        <v>0</v>
      </c>
      <c r="S29" s="63">
        <v>2008</v>
      </c>
      <c r="T29" s="64">
        <v>0.56430000000000002</v>
      </c>
      <c r="U29" s="73">
        <v>0.60150000000000003</v>
      </c>
      <c r="V29" s="73">
        <v>0.52439999999999998</v>
      </c>
      <c r="W29" s="73">
        <v>0.54110000000000003</v>
      </c>
      <c r="X29" s="73">
        <v>0.59599999999999997</v>
      </c>
      <c r="Y29" s="73">
        <v>0.57399999999999995</v>
      </c>
      <c r="Z29" s="73">
        <v>0.61519999999999997</v>
      </c>
      <c r="AA29" s="73">
        <v>0.69240000000000002</v>
      </c>
      <c r="AB29" s="73">
        <v>0.65820000000000001</v>
      </c>
      <c r="AC29" s="73">
        <v>0.69799999999999995</v>
      </c>
      <c r="AD29" s="73">
        <v>0.75190000000000001</v>
      </c>
      <c r="AE29" s="73">
        <v>0.66259999999999997</v>
      </c>
    </row>
    <row r="30" spans="2:36" s="21" customFormat="1" x14ac:dyDescent="0.25">
      <c r="B30" s="38">
        <v>40238</v>
      </c>
      <c r="C30" s="39"/>
      <c r="D30" s="40"/>
      <c r="E30" s="41"/>
      <c r="F30" s="42">
        <f t="shared" si="7"/>
        <v>0</v>
      </c>
      <c r="G30" s="1">
        <f t="shared" si="8"/>
        <v>0</v>
      </c>
      <c r="H30" s="43">
        <f>IF(E30="d",M30,IF(OR(D30&lt;0,E30=1,E30="p"),M30,IF(G30="soma rend =",SUM($H$4:H29),IF(G30="saldo final =",(IF(AND(D28&gt;0,E28="d"),"coloque (-)",(IF(-D28&gt;I28,Zero,I28+D28)))),G30*F30))))</f>
        <v>0</v>
      </c>
      <c r="I30" s="43">
        <f t="shared" si="9"/>
        <v>0</v>
      </c>
      <c r="J30" s="52"/>
      <c r="K30" s="22"/>
      <c r="L30" s="23">
        <v>0.5</v>
      </c>
      <c r="M30" s="51">
        <f t="shared" si="10"/>
        <v>0</v>
      </c>
      <c r="N30" s="52">
        <f t="shared" si="11"/>
        <v>0</v>
      </c>
      <c r="O30" s="52">
        <f t="shared" si="12"/>
        <v>0</v>
      </c>
      <c r="P30" s="52">
        <f t="shared" si="13"/>
        <v>0</v>
      </c>
      <c r="S30" s="67"/>
      <c r="T30" s="68">
        <v>2016</v>
      </c>
      <c r="U30" s="69" t="s">
        <v>20</v>
      </c>
      <c r="V30" s="67"/>
      <c r="W30" s="68">
        <v>2015</v>
      </c>
      <c r="X30" s="69" t="s">
        <v>20</v>
      </c>
      <c r="Y30" s="67"/>
      <c r="Z30" s="68">
        <v>2014</v>
      </c>
      <c r="AA30" s="69" t="s">
        <v>20</v>
      </c>
      <c r="AB30" s="67"/>
      <c r="AC30" s="68">
        <v>2013</v>
      </c>
      <c r="AD30" s="69" t="s">
        <v>20</v>
      </c>
      <c r="AE30" s="67"/>
      <c r="AF30" s="68">
        <v>2012</v>
      </c>
      <c r="AG30" s="69" t="s">
        <v>20</v>
      </c>
      <c r="AH30" s="67"/>
      <c r="AI30" s="68">
        <v>2011</v>
      </c>
      <c r="AJ30" s="67"/>
    </row>
    <row r="31" spans="2:36" s="21" customFormat="1" ht="12.75" x14ac:dyDescent="0.25">
      <c r="B31" s="2">
        <v>40269</v>
      </c>
      <c r="C31" s="15"/>
      <c r="D31" s="16"/>
      <c r="E31" s="17"/>
      <c r="F31" s="18">
        <f t="shared" si="7"/>
        <v>0</v>
      </c>
      <c r="G31" s="19">
        <f t="shared" si="8"/>
        <v>0</v>
      </c>
      <c r="H31" s="20">
        <f>IF(E31="d",M31,IF(OR(D31&lt;0,E31=1,E31="p"),M31,IF(G31="soma rend =",SUM($H$4:H30),IF(G31="saldo final =",(IF(AND(D29&gt;0,E29="d"),"coloque (-)",(IF(-D29&gt;I29,Zero,I29+D29)))),G31*F31))))</f>
        <v>0</v>
      </c>
      <c r="I31" s="20">
        <f t="shared" si="9"/>
        <v>0</v>
      </c>
      <c r="J31" s="52"/>
      <c r="K31" s="22"/>
      <c r="L31" s="23">
        <v>0.5796</v>
      </c>
      <c r="M31" s="51">
        <f t="shared" si="10"/>
        <v>0</v>
      </c>
      <c r="N31" s="52">
        <f t="shared" si="11"/>
        <v>0</v>
      </c>
      <c r="O31" s="52">
        <f t="shared" si="12"/>
        <v>0</v>
      </c>
      <c r="P31" s="52">
        <f t="shared" si="13"/>
        <v>0</v>
      </c>
      <c r="S31" s="60" t="s">
        <v>8</v>
      </c>
      <c r="T31" s="55">
        <v>0.72609999999999997</v>
      </c>
      <c r="U31" s="74">
        <v>0.72609999999999997</v>
      </c>
      <c r="V31" s="68" t="s">
        <v>8</v>
      </c>
      <c r="W31" s="74">
        <v>0.60580000000000001</v>
      </c>
      <c r="X31" s="74">
        <v>0.60580000000000001</v>
      </c>
      <c r="Y31" s="68" t="s">
        <v>8</v>
      </c>
      <c r="Z31" s="74">
        <v>0.54959999999999998</v>
      </c>
      <c r="AA31" s="74">
        <v>0.54959999999999998</v>
      </c>
      <c r="AB31" s="68" t="s">
        <v>8</v>
      </c>
      <c r="AC31" s="74">
        <v>0.5</v>
      </c>
      <c r="AD31" s="74">
        <v>0.41339999999999999</v>
      </c>
      <c r="AE31" s="68" t="s">
        <v>8</v>
      </c>
      <c r="AF31" s="74">
        <v>0.59419999999999995</v>
      </c>
      <c r="AG31" s="74" t="s">
        <v>21</v>
      </c>
      <c r="AH31" s="60" t="s">
        <v>8</v>
      </c>
      <c r="AI31" s="55">
        <v>0.64129999999999998</v>
      </c>
      <c r="AJ31" s="60" t="s">
        <v>8</v>
      </c>
    </row>
    <row r="32" spans="2:36" s="21" customFormat="1" ht="12.75" x14ac:dyDescent="0.25">
      <c r="B32" s="38">
        <v>40299</v>
      </c>
      <c r="C32" s="39"/>
      <c r="D32" s="40"/>
      <c r="E32" s="41"/>
      <c r="F32" s="42">
        <f t="shared" si="7"/>
        <v>0</v>
      </c>
      <c r="G32" s="1">
        <f t="shared" si="8"/>
        <v>0</v>
      </c>
      <c r="H32" s="43">
        <f>IF(E32="d",M32,IF(OR(D32&lt;0,E32=1,E32="p"),M32,IF(G32="soma rend =",SUM($H$4:H31),IF(G32="saldo final =",(IF(AND(D30&gt;0,E30="d"),"coloque (-)",(IF(-D30&gt;I30,Zero,I30+D30)))),G32*F32))))</f>
        <v>0</v>
      </c>
      <c r="I32" s="43">
        <f t="shared" si="9"/>
        <v>0</v>
      </c>
      <c r="J32" s="52"/>
      <c r="K32" s="22"/>
      <c r="L32" s="23">
        <v>0.5</v>
      </c>
      <c r="M32" s="51">
        <f t="shared" si="10"/>
        <v>0</v>
      </c>
      <c r="N32" s="52">
        <f t="shared" si="11"/>
        <v>0</v>
      </c>
      <c r="O32" s="52">
        <f t="shared" si="12"/>
        <v>0</v>
      </c>
      <c r="P32" s="52">
        <f t="shared" si="13"/>
        <v>0</v>
      </c>
      <c r="S32" s="60" t="s">
        <v>9</v>
      </c>
      <c r="T32" s="55">
        <v>0.63270000000000004</v>
      </c>
      <c r="U32" s="74">
        <v>0.63270000000000004</v>
      </c>
      <c r="V32" s="68" t="s">
        <v>9</v>
      </c>
      <c r="W32" s="74">
        <v>0.58819999999999995</v>
      </c>
      <c r="X32" s="74">
        <v>0.58819999999999995</v>
      </c>
      <c r="Y32" s="68" t="s">
        <v>9</v>
      </c>
      <c r="Z32" s="74">
        <v>0.61319999999999997</v>
      </c>
      <c r="AA32" s="74">
        <v>0.61319999999999997</v>
      </c>
      <c r="AB32" s="68" t="s">
        <v>9</v>
      </c>
      <c r="AC32" s="74">
        <v>0.5</v>
      </c>
      <c r="AD32" s="74">
        <v>0.41339999999999999</v>
      </c>
      <c r="AE32" s="68" t="s">
        <v>9</v>
      </c>
      <c r="AF32" s="74">
        <v>0.58679999999999999</v>
      </c>
      <c r="AG32" s="74" t="s">
        <v>21</v>
      </c>
      <c r="AH32" s="60" t="s">
        <v>9</v>
      </c>
      <c r="AI32" s="55">
        <v>0.57189999999999996</v>
      </c>
      <c r="AJ32" s="60" t="s">
        <v>9</v>
      </c>
    </row>
    <row r="33" spans="2:36" s="21" customFormat="1" ht="12.75" x14ac:dyDescent="0.25">
      <c r="B33" s="2">
        <v>40330</v>
      </c>
      <c r="C33" s="24"/>
      <c r="D33" s="16"/>
      <c r="E33" s="17"/>
      <c r="F33" s="18">
        <f t="shared" si="7"/>
        <v>0</v>
      </c>
      <c r="G33" s="19">
        <f t="shared" si="8"/>
        <v>0</v>
      </c>
      <c r="H33" s="20">
        <f>IF(E33="d",M33,IF(OR(D33&lt;0,E33=1,E33="p"),M33,IF(G33="soma rend =",SUM($H$4:H32),IF(G33="saldo final =",(IF(AND(D31&gt;0,E31="d"),"coloque (-)",(IF(-D31&gt;I31,Zero,I31+D31)))),G33*F33))))</f>
        <v>0</v>
      </c>
      <c r="I33" s="20">
        <f t="shared" si="9"/>
        <v>0</v>
      </c>
      <c r="J33" s="52"/>
      <c r="K33" s="22"/>
      <c r="L33" s="23">
        <v>0.55130000000000001</v>
      </c>
      <c r="M33" s="51">
        <f t="shared" si="10"/>
        <v>0</v>
      </c>
      <c r="N33" s="53">
        <f t="shared" si="11"/>
        <v>0</v>
      </c>
      <c r="O33" s="53">
        <f t="shared" si="12"/>
        <v>0</v>
      </c>
      <c r="P33" s="53">
        <f t="shared" si="13"/>
        <v>0</v>
      </c>
      <c r="S33" s="60" t="s">
        <v>10</v>
      </c>
      <c r="T33" s="55">
        <v>0.59619999999999995</v>
      </c>
      <c r="U33" s="74">
        <v>0.59619999999999995</v>
      </c>
      <c r="V33" s="68" t="s">
        <v>10</v>
      </c>
      <c r="W33" s="74">
        <v>0.51690000000000003</v>
      </c>
      <c r="X33" s="74">
        <v>0.51690000000000003</v>
      </c>
      <c r="Y33" s="68" t="s">
        <v>10</v>
      </c>
      <c r="Z33" s="74">
        <v>0.55400000000000005</v>
      </c>
      <c r="AA33" s="74">
        <v>0.55400000000000005</v>
      </c>
      <c r="AB33" s="68" t="s">
        <v>10</v>
      </c>
      <c r="AC33" s="74">
        <v>0.5</v>
      </c>
      <c r="AD33" s="74">
        <v>0.41339999999999999</v>
      </c>
      <c r="AE33" s="68" t="s">
        <v>10</v>
      </c>
      <c r="AF33" s="74">
        <v>0.5</v>
      </c>
      <c r="AG33" s="74" t="s">
        <v>21</v>
      </c>
      <c r="AH33" s="60" t="s">
        <v>10</v>
      </c>
      <c r="AI33" s="55">
        <v>0.55269999999999997</v>
      </c>
      <c r="AJ33" s="60" t="s">
        <v>10</v>
      </c>
    </row>
    <row r="34" spans="2:36" s="21" customFormat="1" ht="12.75" x14ac:dyDescent="0.25">
      <c r="B34" s="38">
        <v>40360</v>
      </c>
      <c r="C34" s="39"/>
      <c r="D34" s="40"/>
      <c r="E34" s="41"/>
      <c r="F34" s="42">
        <f t="shared" si="7"/>
        <v>0</v>
      </c>
      <c r="G34" s="1">
        <f t="shared" si="8"/>
        <v>0</v>
      </c>
      <c r="H34" s="43">
        <f>IF(E34="d",M34,IF(OR(D34&lt;0,E34=1,E34="p"),M34,IF(G34="soma rend =",SUM($H$4:H33),IF(G34="saldo final =",(IF(AND(D32&gt;0,E32="d"),"coloque (-)",(IF(-D32&gt;I32,Zero,I32+D32)))),G34*F34))))</f>
        <v>0</v>
      </c>
      <c r="I34" s="43">
        <f t="shared" si="9"/>
        <v>0</v>
      </c>
      <c r="J34" s="52"/>
      <c r="K34" s="22"/>
      <c r="L34" s="23">
        <v>0.55920000000000003</v>
      </c>
      <c r="M34" s="54">
        <f t="shared" si="10"/>
        <v>0</v>
      </c>
      <c r="N34" s="53">
        <f t="shared" si="11"/>
        <v>0</v>
      </c>
      <c r="O34" s="53">
        <f t="shared" si="12"/>
        <v>0</v>
      </c>
      <c r="P34" s="53">
        <f t="shared" si="13"/>
        <v>0</v>
      </c>
      <c r="S34" s="60" t="s">
        <v>11</v>
      </c>
      <c r="T34" s="55">
        <v>0.71789999999999998</v>
      </c>
      <c r="U34" s="74">
        <v>0.71789999999999998</v>
      </c>
      <c r="V34" s="68" t="s">
        <v>11</v>
      </c>
      <c r="W34" s="74">
        <v>0.63019999999999998</v>
      </c>
      <c r="X34" s="74">
        <v>0.63019999999999998</v>
      </c>
      <c r="Y34" s="68" t="s">
        <v>11</v>
      </c>
      <c r="Z34" s="74">
        <v>0.52669999999999995</v>
      </c>
      <c r="AA34" s="74">
        <v>0.52669999999999995</v>
      </c>
      <c r="AB34" s="68" t="s">
        <v>11</v>
      </c>
      <c r="AC34" s="74">
        <v>0.5</v>
      </c>
      <c r="AD34" s="74">
        <v>0.41339999999999999</v>
      </c>
      <c r="AE34" s="68" t="s">
        <v>11</v>
      </c>
      <c r="AF34" s="74">
        <v>0.60729999999999995</v>
      </c>
      <c r="AG34" s="74" t="s">
        <v>21</v>
      </c>
      <c r="AH34" s="60" t="s">
        <v>11</v>
      </c>
      <c r="AI34" s="55">
        <v>0.62180000000000002</v>
      </c>
      <c r="AJ34" s="60" t="s">
        <v>11</v>
      </c>
    </row>
    <row r="35" spans="2:36" s="21" customFormat="1" ht="12.75" x14ac:dyDescent="0.25">
      <c r="B35" s="2">
        <v>40391</v>
      </c>
      <c r="C35" s="15"/>
      <c r="D35" s="16"/>
      <c r="E35" s="17"/>
      <c r="F35" s="18">
        <f t="shared" si="7"/>
        <v>0</v>
      </c>
      <c r="G35" s="19">
        <f t="shared" si="8"/>
        <v>0</v>
      </c>
      <c r="H35" s="20">
        <f>IF(E35="d",M35,IF(OR(D35&lt;0,E35=1,E35="p"),M35,IF(G35="soma rend =",SUM($H$4:H34),IF(G35="saldo final =",(IF(AND(D33&gt;0,E33="d"),"coloque (-)",(IF(-D33&gt;I33,Zero,I33+D33)))),G35*F35))))</f>
        <v>0</v>
      </c>
      <c r="I35" s="20">
        <f t="shared" si="9"/>
        <v>0</v>
      </c>
      <c r="J35" s="52"/>
      <c r="K35" s="22"/>
      <c r="L35" s="23">
        <v>0.61570000000000003</v>
      </c>
      <c r="M35" s="54">
        <f t="shared" si="10"/>
        <v>0</v>
      </c>
      <c r="N35" s="53">
        <f t="shared" si="11"/>
        <v>0</v>
      </c>
      <c r="O35" s="53">
        <f t="shared" si="12"/>
        <v>0</v>
      </c>
      <c r="P35" s="53">
        <f t="shared" si="13"/>
        <v>0</v>
      </c>
      <c r="S35" s="60" t="s">
        <v>12</v>
      </c>
      <c r="T35" s="55">
        <v>0.63109999999999999</v>
      </c>
      <c r="U35" s="74">
        <v>0.63109999999999999</v>
      </c>
      <c r="V35" s="68" t="s">
        <v>12</v>
      </c>
      <c r="W35" s="74">
        <v>0.6079</v>
      </c>
      <c r="X35" s="74">
        <v>0.6079</v>
      </c>
      <c r="Y35" s="68" t="s">
        <v>12</v>
      </c>
      <c r="Z35" s="74">
        <v>0.54610000000000003</v>
      </c>
      <c r="AA35" s="74">
        <v>0.54610000000000003</v>
      </c>
      <c r="AB35" s="68" t="s">
        <v>12</v>
      </c>
      <c r="AC35" s="74">
        <v>0.5</v>
      </c>
      <c r="AD35" s="74">
        <v>0.41339999999999999</v>
      </c>
      <c r="AE35" s="68" t="s">
        <v>12</v>
      </c>
      <c r="AF35" s="74">
        <v>0.52280000000000004</v>
      </c>
      <c r="AG35" s="74" t="s">
        <v>21</v>
      </c>
      <c r="AH35" s="60" t="s">
        <v>12</v>
      </c>
      <c r="AI35" s="55">
        <v>0.53710000000000002</v>
      </c>
      <c r="AJ35" s="60" t="s">
        <v>12</v>
      </c>
    </row>
    <row r="36" spans="2:36" s="21" customFormat="1" x14ac:dyDescent="0.25">
      <c r="B36" s="38">
        <v>40422</v>
      </c>
      <c r="C36" s="39"/>
      <c r="D36" s="40"/>
      <c r="E36" s="41"/>
      <c r="F36" s="42">
        <f t="shared" si="7"/>
        <v>0</v>
      </c>
      <c r="G36" s="1">
        <f t="shared" si="8"/>
        <v>0</v>
      </c>
      <c r="H36" s="43">
        <f>IF(E36="d",M36,IF(OR(D36&lt;0,E36=1,E36="p"),M36,IF(G36="soma rend =",SUM($H$4:H35),IF(G36="saldo final =",(IF(AND(D34&gt;0,E34="d"),"coloque (-)",(IF(-D34&gt;I34,Zero,I34+D34)))),G36*F36))))</f>
        <v>0</v>
      </c>
      <c r="I36" s="43">
        <f t="shared" si="9"/>
        <v>0</v>
      </c>
      <c r="J36" s="52"/>
      <c r="K36" s="22"/>
      <c r="L36" s="23">
        <v>0.59140000000000004</v>
      </c>
      <c r="M36" s="54">
        <f t="shared" si="10"/>
        <v>0</v>
      </c>
      <c r="N36" s="53">
        <f t="shared" si="11"/>
        <v>0</v>
      </c>
      <c r="O36" s="53">
        <f t="shared" si="12"/>
        <v>0</v>
      </c>
      <c r="P36" s="53">
        <f t="shared" si="13"/>
        <v>0</v>
      </c>
      <c r="S36" s="60" t="s">
        <v>13</v>
      </c>
      <c r="T36" s="65">
        <v>0.65410000000000001</v>
      </c>
      <c r="U36" s="79">
        <v>0.65410000000000001</v>
      </c>
      <c r="V36" s="68" t="s">
        <v>13</v>
      </c>
      <c r="W36" s="74">
        <v>0.6159</v>
      </c>
      <c r="X36" s="74">
        <v>0.6159</v>
      </c>
      <c r="Y36" s="68" t="s">
        <v>13</v>
      </c>
      <c r="Z36" s="74">
        <v>0.56069999999999998</v>
      </c>
      <c r="AA36" s="74">
        <v>0.56069999999999998</v>
      </c>
      <c r="AB36" s="68" t="s">
        <v>13</v>
      </c>
      <c r="AC36" s="74">
        <v>0.5</v>
      </c>
      <c r="AD36" s="74">
        <v>0.42730000000000001</v>
      </c>
      <c r="AE36" s="68" t="s">
        <v>13</v>
      </c>
      <c r="AF36" s="74">
        <v>0.54700000000000004</v>
      </c>
      <c r="AG36" s="74" t="s">
        <v>21</v>
      </c>
      <c r="AH36" s="60" t="s">
        <v>13</v>
      </c>
      <c r="AI36" s="55">
        <v>0.65780000000000005</v>
      </c>
      <c r="AJ36" s="60" t="s">
        <v>13</v>
      </c>
    </row>
    <row r="37" spans="2:36" s="21" customFormat="1" x14ac:dyDescent="0.25">
      <c r="B37" s="2">
        <v>40452</v>
      </c>
      <c r="C37" s="15"/>
      <c r="D37" s="16"/>
      <c r="E37" s="17"/>
      <c r="F37" s="18">
        <f t="shared" si="7"/>
        <v>0</v>
      </c>
      <c r="G37" s="19">
        <f t="shared" si="8"/>
        <v>0</v>
      </c>
      <c r="H37" s="20">
        <f>IF(E37="d",M37,IF(OR(D37&lt;0,E37=1,E37="p"),M37,IF(G37="soma rend =",SUM($H$4:H36),IF(G37="saldo final =",(IF(AND(D35&gt;0,E35="d"),"coloque (-)",(IF(-D35&gt;I35,Zero,I35+D35)))),G37*F37))))</f>
        <v>0</v>
      </c>
      <c r="I37" s="20">
        <f t="shared" si="9"/>
        <v>0</v>
      </c>
      <c r="J37" s="52"/>
      <c r="K37" s="22"/>
      <c r="L37" s="23">
        <v>0.5706</v>
      </c>
      <c r="M37" s="54">
        <f t="shared" si="10"/>
        <v>0</v>
      </c>
      <c r="N37" s="53">
        <f t="shared" si="11"/>
        <v>0</v>
      </c>
      <c r="O37" s="53">
        <f t="shared" si="12"/>
        <v>0</v>
      </c>
      <c r="P37" s="53">
        <f t="shared" si="13"/>
        <v>0</v>
      </c>
      <c r="S37" s="60" t="s">
        <v>14</v>
      </c>
      <c r="T37" s="65">
        <v>0.70530000000000004</v>
      </c>
      <c r="U37" s="79">
        <v>0.70530000000000004</v>
      </c>
      <c r="V37" s="68" t="s">
        <v>14</v>
      </c>
      <c r="W37" s="74">
        <v>0.68220000000000003</v>
      </c>
      <c r="X37" s="74">
        <v>0.68220000000000003</v>
      </c>
      <c r="Y37" s="68" t="s">
        <v>14</v>
      </c>
      <c r="Z37" s="74">
        <v>0.54669999999999996</v>
      </c>
      <c r="AA37" s="74">
        <v>0.54669999999999996</v>
      </c>
      <c r="AB37" s="68" t="s">
        <v>14</v>
      </c>
      <c r="AC37" s="74">
        <v>0.5</v>
      </c>
      <c r="AD37" s="74">
        <v>0.4551</v>
      </c>
      <c r="AE37" s="68" t="s">
        <v>14</v>
      </c>
      <c r="AF37" s="74">
        <v>0.5</v>
      </c>
      <c r="AG37" s="74">
        <v>0.48280000000000001</v>
      </c>
      <c r="AH37" s="60" t="s">
        <v>14</v>
      </c>
      <c r="AI37" s="55">
        <v>0.61199999999999999</v>
      </c>
      <c r="AJ37" s="60" t="s">
        <v>14</v>
      </c>
    </row>
    <row r="38" spans="2:36" s="21" customFormat="1" x14ac:dyDescent="0.25">
      <c r="B38" s="38">
        <v>40483</v>
      </c>
      <c r="C38" s="39"/>
      <c r="D38" s="40"/>
      <c r="E38" s="41"/>
      <c r="F38" s="42">
        <f t="shared" si="7"/>
        <v>0</v>
      </c>
      <c r="G38" s="1">
        <f t="shared" si="8"/>
        <v>0</v>
      </c>
      <c r="H38" s="43">
        <f>IF(E38="d",M38,IF(OR(D38&lt;0,E38=1,E38="p"),M38,IF(G38="soma rend =",SUM($H$4:H37),IF(G38="saldo final =",(IF(AND(D36&gt;0,E36="d"),"coloque (-)",(IF(-D36&gt;I36,Zero,I36+D36)))),G38*F38))))</f>
        <v>0</v>
      </c>
      <c r="I38" s="43">
        <f t="shared" si="9"/>
        <v>0</v>
      </c>
      <c r="J38" s="52"/>
      <c r="K38" s="22"/>
      <c r="L38" s="23">
        <v>0.5474</v>
      </c>
      <c r="M38" s="54">
        <f t="shared" si="10"/>
        <v>0</v>
      </c>
      <c r="N38" s="53">
        <f t="shared" si="11"/>
        <v>0</v>
      </c>
      <c r="O38" s="53">
        <f t="shared" si="12"/>
        <v>0</v>
      </c>
      <c r="P38" s="53">
        <f t="shared" si="13"/>
        <v>0</v>
      </c>
      <c r="S38" s="60" t="s">
        <v>15</v>
      </c>
      <c r="T38" s="61"/>
      <c r="U38" s="80"/>
      <c r="V38" s="68" t="s">
        <v>15</v>
      </c>
      <c r="W38" s="74">
        <v>0.73170000000000002</v>
      </c>
      <c r="X38" s="74">
        <v>0.73170000000000002</v>
      </c>
      <c r="Y38" s="68" t="s">
        <v>15</v>
      </c>
      <c r="Z38" s="74">
        <v>0.60589999999999999</v>
      </c>
      <c r="AA38" s="74">
        <v>0.60589999999999999</v>
      </c>
      <c r="AB38" s="68" t="s">
        <v>15</v>
      </c>
      <c r="AC38" s="74">
        <v>0.52100000000000002</v>
      </c>
      <c r="AD38" s="74">
        <v>0.47610000000000002</v>
      </c>
      <c r="AE38" s="68" t="s">
        <v>15</v>
      </c>
      <c r="AF38" s="74">
        <v>0.51449999999999996</v>
      </c>
      <c r="AG38" s="74">
        <v>0.49730000000000002</v>
      </c>
      <c r="AH38" s="60" t="s">
        <v>15</v>
      </c>
      <c r="AI38" s="55">
        <v>0.62350000000000005</v>
      </c>
      <c r="AJ38" s="60" t="s">
        <v>15</v>
      </c>
    </row>
    <row r="39" spans="2:36" s="21" customFormat="1" x14ac:dyDescent="0.25">
      <c r="B39" s="2">
        <v>40513</v>
      </c>
      <c r="C39" s="15"/>
      <c r="D39" s="16"/>
      <c r="E39" s="17"/>
      <c r="F39" s="18">
        <f t="shared" si="7"/>
        <v>0</v>
      </c>
      <c r="G39" s="19">
        <f t="shared" si="8"/>
        <v>0</v>
      </c>
      <c r="H39" s="20">
        <f>IF(E39="d",M39,IF(OR(D39&lt;0,E39=1,E39="p"),M39,IF(G39="soma rend =",SUM($H$4:H38),IF(G39="saldo final =",(IF(AND(D37&gt;0,E37="d"),"coloque (-)",(IF(-D37&gt;I37,Zero,I37+D37)))),G39*F39))))</f>
        <v>0</v>
      </c>
      <c r="I39" s="20">
        <f t="shared" si="9"/>
        <v>0</v>
      </c>
      <c r="J39" s="52"/>
      <c r="K39" s="22"/>
      <c r="L39" s="23">
        <v>0.53380000000000005</v>
      </c>
      <c r="M39" s="54">
        <f t="shared" si="10"/>
        <v>0</v>
      </c>
      <c r="N39" s="53">
        <f t="shared" si="11"/>
        <v>0</v>
      </c>
      <c r="O39" s="53">
        <f t="shared" si="12"/>
        <v>0</v>
      </c>
      <c r="P39" s="53">
        <f t="shared" si="13"/>
        <v>0</v>
      </c>
      <c r="S39" s="60" t="s">
        <v>16</v>
      </c>
      <c r="T39" s="61"/>
      <c r="U39" s="80"/>
      <c r="V39" s="68" t="s">
        <v>16</v>
      </c>
      <c r="W39" s="74">
        <v>0.68759999999999999</v>
      </c>
      <c r="X39" s="74">
        <v>0.68759999999999999</v>
      </c>
      <c r="Y39" s="68" t="s">
        <v>16</v>
      </c>
      <c r="Z39" s="74">
        <v>0.5605</v>
      </c>
      <c r="AA39" s="74">
        <v>0.5605</v>
      </c>
      <c r="AB39" s="68" t="s">
        <v>16</v>
      </c>
      <c r="AC39" s="74">
        <v>0.5</v>
      </c>
      <c r="AD39" s="74">
        <v>0.48280000000000001</v>
      </c>
      <c r="AE39" s="68" t="s">
        <v>16</v>
      </c>
      <c r="AF39" s="74">
        <v>0.51239999999999997</v>
      </c>
      <c r="AG39" s="74">
        <v>0.46750000000000003</v>
      </c>
      <c r="AH39" s="60" t="s">
        <v>16</v>
      </c>
      <c r="AI39" s="55">
        <v>0.70860000000000001</v>
      </c>
      <c r="AJ39" s="60" t="s">
        <v>16</v>
      </c>
    </row>
    <row r="40" spans="2:36" s="21" customFormat="1" x14ac:dyDescent="0.25">
      <c r="B40" s="38">
        <v>40544</v>
      </c>
      <c r="C40" s="44"/>
      <c r="D40" s="40"/>
      <c r="E40" s="41"/>
      <c r="F40" s="42">
        <f t="shared" si="7"/>
        <v>0</v>
      </c>
      <c r="G40" s="1">
        <f t="shared" si="8"/>
        <v>0</v>
      </c>
      <c r="H40" s="43">
        <f>IF(E40="d",M40,IF(OR(D40&lt;0,E40=1,E40="p"),M40,IF(G40="soma rend =",SUM($H$4:H39),IF(G40="saldo final =",(IF(AND(D38&gt;0,E38="d"),"coloque (-)",(IF(-D38&gt;I38,Zero,I38+D38)))),G40*F40))))</f>
        <v>0</v>
      </c>
      <c r="I40" s="43">
        <f t="shared" si="9"/>
        <v>0</v>
      </c>
      <c r="J40" s="52"/>
      <c r="K40" s="22"/>
      <c r="L40" s="23">
        <v>0.64129999999999998</v>
      </c>
      <c r="M40" s="54">
        <f t="shared" si="10"/>
        <v>0</v>
      </c>
      <c r="N40" s="53">
        <f t="shared" si="11"/>
        <v>0</v>
      </c>
      <c r="O40" s="53">
        <f t="shared" si="12"/>
        <v>0</v>
      </c>
      <c r="P40" s="53">
        <f t="shared" si="13"/>
        <v>0</v>
      </c>
      <c r="S40" s="60" t="s">
        <v>17</v>
      </c>
      <c r="T40" s="61"/>
      <c r="U40" s="80"/>
      <c r="V40" s="68" t="s">
        <v>17</v>
      </c>
      <c r="W40" s="74">
        <v>0.69299999999999995</v>
      </c>
      <c r="X40" s="74">
        <v>0.69299999999999995</v>
      </c>
      <c r="Y40" s="68" t="s">
        <v>17</v>
      </c>
      <c r="Z40" s="74">
        <v>0.5877</v>
      </c>
      <c r="AA40" s="74">
        <v>0.5877</v>
      </c>
      <c r="AB40" s="68" t="s">
        <v>17</v>
      </c>
      <c r="AC40" s="74">
        <v>0.50790000000000002</v>
      </c>
      <c r="AD40" s="74">
        <v>0.50790000000000002</v>
      </c>
      <c r="AE40" s="68" t="s">
        <v>17</v>
      </c>
      <c r="AF40" s="74">
        <v>0.5</v>
      </c>
      <c r="AG40" s="74">
        <v>0.42730000000000001</v>
      </c>
      <c r="AH40" s="60" t="s">
        <v>17</v>
      </c>
      <c r="AI40" s="55">
        <v>0.6008</v>
      </c>
      <c r="AJ40" s="60" t="s">
        <v>17</v>
      </c>
    </row>
    <row r="41" spans="2:36" s="21" customFormat="1" x14ac:dyDescent="0.25">
      <c r="B41" s="2">
        <v>40575</v>
      </c>
      <c r="C41" s="15"/>
      <c r="D41" s="16"/>
      <c r="E41" s="17"/>
      <c r="F41" s="18">
        <f t="shared" si="7"/>
        <v>0</v>
      </c>
      <c r="G41" s="19">
        <f t="shared" si="8"/>
        <v>0</v>
      </c>
      <c r="H41" s="20">
        <f>IF(E41="d",M41,IF(OR(D41&lt;0,E41=1,E41="p"),M41,IF(G41="soma rend =",SUM($H$4:H40),IF(G41="saldo final =",(IF(AND(D39&gt;0,E39="d"),"coloque (-)",(IF(-D39&gt;I39,Zero,I39+D39)))),G41*F41))))</f>
        <v>0</v>
      </c>
      <c r="I41" s="20">
        <f t="shared" si="9"/>
        <v>0</v>
      </c>
      <c r="J41" s="52"/>
      <c r="K41" s="22"/>
      <c r="L41" s="23">
        <v>0.57189999999999996</v>
      </c>
      <c r="M41" s="54">
        <f t="shared" si="10"/>
        <v>0</v>
      </c>
      <c r="N41" s="53">
        <f t="shared" si="11"/>
        <v>0</v>
      </c>
      <c r="O41" s="53">
        <f t="shared" si="12"/>
        <v>0</v>
      </c>
      <c r="P41" s="53">
        <f t="shared" si="13"/>
        <v>0</v>
      </c>
      <c r="S41" s="60" t="s">
        <v>18</v>
      </c>
      <c r="T41" s="61"/>
      <c r="U41" s="80"/>
      <c r="V41" s="68" t="s">
        <v>18</v>
      </c>
      <c r="W41" s="74">
        <v>0.67989999999999995</v>
      </c>
      <c r="X41" s="74">
        <v>0.67989999999999995</v>
      </c>
      <c r="Y41" s="68" t="s">
        <v>18</v>
      </c>
      <c r="Z41" s="74">
        <v>0.60429999999999995</v>
      </c>
      <c r="AA41" s="74">
        <v>0.60429999999999995</v>
      </c>
      <c r="AB41" s="68" t="s">
        <v>18</v>
      </c>
      <c r="AC41" s="74">
        <v>0.59250000000000003</v>
      </c>
      <c r="AD41" s="74">
        <v>0.59250000000000003</v>
      </c>
      <c r="AE41" s="68" t="s">
        <v>18</v>
      </c>
      <c r="AF41" s="74">
        <v>0.5</v>
      </c>
      <c r="AG41" s="74">
        <v>0.42730000000000001</v>
      </c>
      <c r="AH41" s="60" t="s">
        <v>18</v>
      </c>
      <c r="AI41" s="55">
        <v>0.56230000000000002</v>
      </c>
      <c r="AJ41" s="60" t="s">
        <v>18</v>
      </c>
    </row>
    <row r="42" spans="2:36" s="21" customFormat="1" x14ac:dyDescent="0.25">
      <c r="B42" s="38">
        <v>40603</v>
      </c>
      <c r="C42" s="39"/>
      <c r="D42" s="40"/>
      <c r="E42" s="41"/>
      <c r="F42" s="42">
        <f t="shared" si="7"/>
        <v>0</v>
      </c>
      <c r="G42" s="1">
        <f t="shared" si="8"/>
        <v>0</v>
      </c>
      <c r="H42" s="43">
        <f>IF(E42="d",M42,IF(OR(D42&lt;0,E42=1,E42="p"),M42,IF(G42="soma rend =",SUM($H$4:H41),IF(G42="saldo final =",(IF(AND(D40&gt;0,E40="d"),"coloque (-)",(IF(-D40&gt;I40,Zero,I40+D40)))),G42*F42))))</f>
        <v>0</v>
      </c>
      <c r="I42" s="43">
        <f t="shared" si="9"/>
        <v>0</v>
      </c>
      <c r="J42" s="52"/>
      <c r="K42" s="22"/>
      <c r="L42" s="23">
        <v>0.55269999999999997</v>
      </c>
      <c r="M42" s="54">
        <f t="shared" si="10"/>
        <v>0</v>
      </c>
      <c r="N42" s="53">
        <f t="shared" si="11"/>
        <v>0</v>
      </c>
      <c r="O42" s="53">
        <f t="shared" si="12"/>
        <v>0</v>
      </c>
      <c r="P42" s="53">
        <f t="shared" si="13"/>
        <v>0</v>
      </c>
      <c r="S42" s="60" t="s">
        <v>19</v>
      </c>
      <c r="T42" s="61"/>
      <c r="U42" s="80"/>
      <c r="V42" s="68" t="s">
        <v>19</v>
      </c>
      <c r="W42" s="74">
        <v>0.63029999999999997</v>
      </c>
      <c r="X42" s="74">
        <v>0.63029999999999997</v>
      </c>
      <c r="Y42" s="68" t="s">
        <v>19</v>
      </c>
      <c r="Z42" s="74">
        <v>0.54849999999999999</v>
      </c>
      <c r="AA42" s="74">
        <v>0.54849999999999999</v>
      </c>
      <c r="AB42" s="68" t="s">
        <v>19</v>
      </c>
      <c r="AC42" s="74">
        <v>0.52080000000000004</v>
      </c>
      <c r="AD42" s="74">
        <v>0.52080000000000004</v>
      </c>
      <c r="AE42" s="68" t="s">
        <v>19</v>
      </c>
      <c r="AF42" s="74">
        <v>0.5</v>
      </c>
      <c r="AG42" s="74">
        <v>0.41339999999999999</v>
      </c>
      <c r="AH42" s="60" t="s">
        <v>19</v>
      </c>
      <c r="AI42" s="55">
        <v>0.56479999999999997</v>
      </c>
      <c r="AJ42" s="60" t="s">
        <v>19</v>
      </c>
    </row>
    <row r="43" spans="2:36" s="21" customFormat="1" ht="12.75" x14ac:dyDescent="0.25">
      <c r="B43" s="2">
        <v>40634</v>
      </c>
      <c r="C43" s="15"/>
      <c r="D43" s="16"/>
      <c r="E43" s="17"/>
      <c r="F43" s="18">
        <f t="shared" si="7"/>
        <v>0</v>
      </c>
      <c r="G43" s="19">
        <f t="shared" si="8"/>
        <v>0</v>
      </c>
      <c r="H43" s="20">
        <f>IF(E43="d",M43,IF(OR(D43&lt;0,E43=1,E43="p"),M43,IF(G43="soma rend =",SUM($H$4:H42),IF(G43="saldo final =",(IF(AND(D41&gt;0,E41="d"),"coloque (-)",(IF(-D41&gt;I41,Zero,I41+D41)))),G43*F43))))</f>
        <v>0</v>
      </c>
      <c r="I43" s="20">
        <f t="shared" si="9"/>
        <v>0</v>
      </c>
      <c r="J43" s="52"/>
      <c r="K43" s="22"/>
      <c r="L43" s="23">
        <v>0.62180000000000002</v>
      </c>
      <c r="M43" s="54">
        <f t="shared" si="10"/>
        <v>0</v>
      </c>
      <c r="N43" s="53">
        <f t="shared" si="11"/>
        <v>0</v>
      </c>
      <c r="O43" s="53">
        <f t="shared" si="12"/>
        <v>0</v>
      </c>
      <c r="P43" s="53">
        <f t="shared" si="13"/>
        <v>0</v>
      </c>
    </row>
    <row r="44" spans="2:36" s="21" customFormat="1" x14ac:dyDescent="0.25">
      <c r="B44" s="38">
        <v>40664</v>
      </c>
      <c r="C44" s="39"/>
      <c r="D44" s="40"/>
      <c r="E44" s="41"/>
      <c r="F44" s="42">
        <f t="shared" si="7"/>
        <v>0</v>
      </c>
      <c r="G44" s="1">
        <f t="shared" si="8"/>
        <v>0</v>
      </c>
      <c r="H44" s="43">
        <f>IF(E44="d",M44,IF(OR(D44&lt;0,E44=1,E44="p"),M44,IF(G44="soma rend =",SUM($H$4:H43),IF(G44="saldo final =",(IF(AND(D42&gt;0,E42="d"),"coloque (-)",(IF(-D42&gt;I42,Zero,I42+D42)))),G44*F44))))</f>
        <v>0</v>
      </c>
      <c r="I44" s="43">
        <f t="shared" si="9"/>
        <v>0</v>
      </c>
      <c r="J44" s="52"/>
      <c r="K44" s="22"/>
      <c r="L44" s="23">
        <v>0.53710000000000002</v>
      </c>
      <c r="M44" s="54">
        <f t="shared" si="10"/>
        <v>0</v>
      </c>
      <c r="N44" s="53">
        <f t="shared" si="11"/>
        <v>0</v>
      </c>
      <c r="O44" s="53">
        <f t="shared" si="12"/>
        <v>0</v>
      </c>
      <c r="P44" s="53">
        <f t="shared" si="13"/>
        <v>0</v>
      </c>
      <c r="S44" s="60">
        <v>2010</v>
      </c>
      <c r="T44" s="59"/>
      <c r="U44" s="68">
        <v>2009</v>
      </c>
      <c r="V44" s="67"/>
      <c r="W44" s="68">
        <v>2008</v>
      </c>
    </row>
    <row r="45" spans="2:36" s="21" customFormat="1" ht="12.75" x14ac:dyDescent="0.25">
      <c r="B45" s="2">
        <v>40695</v>
      </c>
      <c r="C45" s="15"/>
      <c r="D45" s="16"/>
      <c r="E45" s="17"/>
      <c r="F45" s="18">
        <f t="shared" si="7"/>
        <v>0</v>
      </c>
      <c r="G45" s="19">
        <f t="shared" si="8"/>
        <v>0</v>
      </c>
      <c r="H45" s="20">
        <f>IF(E45="d",M45,IF(OR(D45&lt;0,E45=1,E45="p"),M45,IF(G45="soma rend =",SUM($H$4:H44),IF(G45="saldo final =",(IF(AND(D43&gt;0,E43="d"),"coloque (-)",(IF(-D43&gt;I43,Zero,I43+D43)))),G45*F45))))</f>
        <v>0</v>
      </c>
      <c r="I45" s="20">
        <f t="shared" si="9"/>
        <v>0</v>
      </c>
      <c r="J45" s="52"/>
      <c r="K45" s="22"/>
      <c r="L45" s="23">
        <v>0.65780000000000005</v>
      </c>
      <c r="M45" s="54">
        <f t="shared" si="10"/>
        <v>0</v>
      </c>
      <c r="N45" s="53">
        <f t="shared" si="11"/>
        <v>0</v>
      </c>
      <c r="O45" s="53">
        <f t="shared" si="12"/>
        <v>0</v>
      </c>
      <c r="P45" s="53">
        <f t="shared" si="13"/>
        <v>0</v>
      </c>
      <c r="S45" s="55">
        <v>0.55359999999999998</v>
      </c>
      <c r="T45" s="60" t="s">
        <v>8</v>
      </c>
      <c r="U45" s="74">
        <v>0.71599999999999997</v>
      </c>
      <c r="V45" s="68" t="s">
        <v>8</v>
      </c>
      <c r="W45" s="74">
        <v>0.56430000000000002</v>
      </c>
    </row>
    <row r="46" spans="2:36" s="21" customFormat="1" ht="12.75" x14ac:dyDescent="0.25">
      <c r="B46" s="38">
        <v>40725</v>
      </c>
      <c r="C46" s="39"/>
      <c r="D46" s="40"/>
      <c r="E46" s="41"/>
      <c r="F46" s="42">
        <f t="shared" si="7"/>
        <v>0</v>
      </c>
      <c r="G46" s="1">
        <f t="shared" si="8"/>
        <v>0</v>
      </c>
      <c r="H46" s="43">
        <f>IF(E46="d",M46,IF(OR(D46&lt;0,E46=1,E46="p"),M46,IF(G46="soma rend =",SUM($H$4:H45),IF(G46="saldo final =",(IF(AND(D44&gt;0,E44="d"),"coloque (-)",(IF(-D44&gt;I44,Zero,I44+D44)))),G46*F46))))</f>
        <v>0</v>
      </c>
      <c r="I46" s="43">
        <f t="shared" si="9"/>
        <v>0</v>
      </c>
      <c r="J46" s="52"/>
      <c r="K46" s="22"/>
      <c r="L46" s="23">
        <v>0.61199999999999999</v>
      </c>
      <c r="M46" s="54">
        <f t="shared" si="10"/>
        <v>0</v>
      </c>
      <c r="N46" s="53">
        <f t="shared" si="11"/>
        <v>0</v>
      </c>
      <c r="O46" s="53">
        <f t="shared" si="12"/>
        <v>0</v>
      </c>
      <c r="P46" s="53">
        <f t="shared" si="13"/>
        <v>0</v>
      </c>
      <c r="S46" s="55">
        <v>0.5</v>
      </c>
      <c r="T46" s="60" t="s">
        <v>9</v>
      </c>
      <c r="U46" s="74">
        <v>0.68489999999999995</v>
      </c>
      <c r="V46" s="68" t="s">
        <v>9</v>
      </c>
      <c r="W46" s="74">
        <v>0.60150000000000003</v>
      </c>
    </row>
    <row r="47" spans="2:36" s="21" customFormat="1" ht="12.75" x14ac:dyDescent="0.25">
      <c r="B47" s="2">
        <v>40756</v>
      </c>
      <c r="C47" s="15"/>
      <c r="D47" s="16"/>
      <c r="E47" s="17"/>
      <c r="F47" s="18">
        <f>IF(E46="d","",IF(G47=0,0,IF(F46="","",L47/$K$4)))</f>
        <v>0</v>
      </c>
      <c r="G47" s="19">
        <f t="shared" si="8"/>
        <v>0</v>
      </c>
      <c r="H47" s="20">
        <f>IF(E47="d",M47,IF(OR(D47&lt;0,E47=1,E47="p"),M47,IF(G47="soma rend =",SUM($H$4:H46),IF(G47="saldo final =",(IF(AND(D45&gt;0,E45="d"),"coloque (-)",(IF(-D45&gt;I45,Zero,I45+D45)))),G47*F47))))</f>
        <v>0</v>
      </c>
      <c r="I47" s="20">
        <f t="shared" si="9"/>
        <v>0</v>
      </c>
      <c r="J47" s="52"/>
      <c r="K47" s="22"/>
      <c r="L47" s="23">
        <v>0.62350000000000005</v>
      </c>
      <c r="M47" s="54">
        <f t="shared" si="10"/>
        <v>0</v>
      </c>
      <c r="N47" s="53">
        <f t="shared" si="11"/>
        <v>0</v>
      </c>
      <c r="O47" s="53">
        <f t="shared" si="12"/>
        <v>0</v>
      </c>
      <c r="P47" s="53">
        <f t="shared" si="13"/>
        <v>0</v>
      </c>
      <c r="S47" s="55">
        <v>0.5</v>
      </c>
      <c r="T47" s="60" t="s">
        <v>10</v>
      </c>
      <c r="U47" s="74">
        <v>0.54530000000000001</v>
      </c>
      <c r="V47" s="68" t="s">
        <v>10</v>
      </c>
      <c r="W47" s="74">
        <v>0.52439999999999998</v>
      </c>
    </row>
    <row r="48" spans="2:36" s="21" customFormat="1" ht="12.75" x14ac:dyDescent="0.25">
      <c r="B48" s="38">
        <v>40787</v>
      </c>
      <c r="C48" s="39"/>
      <c r="D48" s="40"/>
      <c r="E48" s="41"/>
      <c r="F48" s="42">
        <f t="shared" ref="F48:F58" si="14">IF(E47="d","",IF(G48=0,0,IF(F47="","",L48/$K$4)))</f>
        <v>0</v>
      </c>
      <c r="G48" s="1">
        <f t="shared" si="8"/>
        <v>0</v>
      </c>
      <c r="H48" s="43">
        <f>IF(E48="d",M48,IF(OR(D48&lt;0,E48=1,E48="p"),M48,IF(G48="soma rend =",SUM($H$4:H47),IF(G48="saldo final =",(IF(AND(D46&gt;0,E46="d"),"coloque (-)",(IF(-D46&gt;I46,Zero,I46+D46)))),G48*F48))))</f>
        <v>0</v>
      </c>
      <c r="I48" s="43">
        <f t="shared" si="9"/>
        <v>0</v>
      </c>
      <c r="J48" s="52"/>
      <c r="K48" s="22"/>
      <c r="L48" s="23">
        <v>0.70860000000000001</v>
      </c>
      <c r="M48" s="54">
        <f t="shared" si="10"/>
        <v>0</v>
      </c>
      <c r="N48" s="53">
        <f t="shared" si="11"/>
        <v>0</v>
      </c>
      <c r="O48" s="53">
        <f t="shared" si="12"/>
        <v>0</v>
      </c>
      <c r="P48" s="53">
        <f t="shared" si="13"/>
        <v>0</v>
      </c>
      <c r="S48" s="55">
        <v>0.5796</v>
      </c>
      <c r="T48" s="60" t="s">
        <v>11</v>
      </c>
      <c r="U48" s="74">
        <v>0.64449999999999996</v>
      </c>
      <c r="V48" s="68" t="s">
        <v>11</v>
      </c>
      <c r="W48" s="74">
        <v>0.54110000000000003</v>
      </c>
    </row>
    <row r="49" spans="2:23" s="21" customFormat="1" ht="12.75" x14ac:dyDescent="0.25">
      <c r="B49" s="2">
        <v>40817</v>
      </c>
      <c r="C49" s="15"/>
      <c r="D49" s="16"/>
      <c r="E49" s="17"/>
      <c r="F49" s="18">
        <f t="shared" si="14"/>
        <v>0</v>
      </c>
      <c r="G49" s="19">
        <f t="shared" si="8"/>
        <v>0</v>
      </c>
      <c r="H49" s="20">
        <f>IF(E49="d",M49,IF(OR(D49&lt;0,E49=1,E49="p"),M49,IF(G49="soma rend =",SUM($H$4:H48),IF(G49="saldo final =",(IF(AND(D47&gt;0,E47="d"),"coloque (-)",(IF(-D47&gt;I47,Zero,I47+D47)))),G49*F49))))</f>
        <v>0</v>
      </c>
      <c r="I49" s="20">
        <f t="shared" si="9"/>
        <v>0</v>
      </c>
      <c r="J49" s="52"/>
      <c r="K49" s="22"/>
      <c r="L49" s="23">
        <v>0.6008</v>
      </c>
      <c r="M49" s="54">
        <f t="shared" si="10"/>
        <v>0</v>
      </c>
      <c r="N49" s="53">
        <f t="shared" si="11"/>
        <v>0</v>
      </c>
      <c r="O49" s="53">
        <f t="shared" si="12"/>
        <v>0</v>
      </c>
      <c r="P49" s="53">
        <f t="shared" si="13"/>
        <v>0</v>
      </c>
      <c r="S49" s="55">
        <v>0.5</v>
      </c>
      <c r="T49" s="60" t="s">
        <v>12</v>
      </c>
      <c r="U49" s="74">
        <v>0.54559999999999997</v>
      </c>
      <c r="V49" s="68" t="s">
        <v>12</v>
      </c>
      <c r="W49" s="74">
        <v>0.59599999999999997</v>
      </c>
    </row>
    <row r="50" spans="2:23" s="21" customFormat="1" ht="12.75" x14ac:dyDescent="0.25">
      <c r="B50" s="38">
        <v>40848</v>
      </c>
      <c r="C50" s="39"/>
      <c r="D50" s="40"/>
      <c r="E50" s="41"/>
      <c r="F50" s="42">
        <f t="shared" si="14"/>
        <v>0</v>
      </c>
      <c r="G50" s="1">
        <f t="shared" si="8"/>
        <v>0</v>
      </c>
      <c r="H50" s="43">
        <f>IF(E50="d",M50,IF(OR(D50&lt;0,E50=1,E50="p"),M50,IF(G50="soma rend =",SUM($H$4:H49),IF(G50="saldo final =",(IF(AND(D48&gt;0,E48="d"),"coloque (-)",(IF(-D48&gt;I48,Zero,I48+D48)))),G50*F50))))</f>
        <v>0</v>
      </c>
      <c r="I50" s="43">
        <f t="shared" si="9"/>
        <v>0</v>
      </c>
      <c r="J50" s="52"/>
      <c r="K50" s="22"/>
      <c r="L50" s="23">
        <v>0.56230000000000002</v>
      </c>
      <c r="M50" s="54">
        <f t="shared" si="10"/>
        <v>0</v>
      </c>
      <c r="N50" s="53">
        <f t="shared" si="11"/>
        <v>0</v>
      </c>
      <c r="O50" s="53">
        <f t="shared" si="12"/>
        <v>0</v>
      </c>
      <c r="P50" s="53">
        <f t="shared" si="13"/>
        <v>0</v>
      </c>
      <c r="S50" s="55">
        <v>0.55130000000000001</v>
      </c>
      <c r="T50" s="60" t="s">
        <v>13</v>
      </c>
      <c r="U50" s="74">
        <v>0.54510000000000003</v>
      </c>
      <c r="V50" s="68" t="s">
        <v>13</v>
      </c>
      <c r="W50" s="74">
        <v>0.57399999999999995</v>
      </c>
    </row>
    <row r="51" spans="2:23" s="21" customFormat="1" ht="12.75" x14ac:dyDescent="0.25">
      <c r="B51" s="2">
        <v>40878</v>
      </c>
      <c r="C51" s="24"/>
      <c r="D51" s="16"/>
      <c r="E51" s="17"/>
      <c r="F51" s="18">
        <f t="shared" si="14"/>
        <v>0</v>
      </c>
      <c r="G51" s="19">
        <f t="shared" si="8"/>
        <v>0</v>
      </c>
      <c r="H51" s="20">
        <f>IF(E51="d",M51,IF(OR(D51&lt;0,E51=1,E51="p"),M51,IF(G51="soma rend =",SUM($H$4:H50),IF(G51="saldo final =",(IF(AND(D49&gt;0,E49="d"),"coloque (-)",(IF(-D49&gt;I49,Zero,I49+D49)))),G51*F51))))</f>
        <v>0</v>
      </c>
      <c r="I51" s="20">
        <f t="shared" si="9"/>
        <v>0</v>
      </c>
      <c r="J51" s="52"/>
      <c r="K51" s="22"/>
      <c r="L51" s="23">
        <v>0.56479999999999997</v>
      </c>
      <c r="M51" s="54">
        <f t="shared" si="10"/>
        <v>0</v>
      </c>
      <c r="N51" s="53">
        <f t="shared" si="11"/>
        <v>0</v>
      </c>
      <c r="O51" s="53">
        <f t="shared" si="12"/>
        <v>0</v>
      </c>
      <c r="P51" s="53">
        <f t="shared" si="13"/>
        <v>0</v>
      </c>
      <c r="S51" s="55">
        <v>0.55920000000000003</v>
      </c>
      <c r="T51" s="60" t="s">
        <v>14</v>
      </c>
      <c r="U51" s="74">
        <v>0.56589999999999996</v>
      </c>
      <c r="V51" s="68" t="s">
        <v>14</v>
      </c>
      <c r="W51" s="74">
        <v>0.61519999999999997</v>
      </c>
    </row>
    <row r="52" spans="2:23" s="21" customFormat="1" ht="12.75" x14ac:dyDescent="0.25">
      <c r="B52" s="38">
        <v>40909</v>
      </c>
      <c r="C52" s="39"/>
      <c r="D52" s="40"/>
      <c r="E52" s="41"/>
      <c r="F52" s="42">
        <f t="shared" si="14"/>
        <v>0</v>
      </c>
      <c r="G52" s="1">
        <f t="shared" si="8"/>
        <v>0</v>
      </c>
      <c r="H52" s="43">
        <f>IF(E52="d",M52,IF(OR(D52&lt;0,E52=1,E52="p"),M52,IF(G52="soma rend =",SUM($H$4:H51),IF(G52="saldo final =",(IF(AND(D50&gt;0,E50="d"),"coloque (-)",(IF(-D50&gt;I50,Zero,I50+D50)))),G52*F52))))</f>
        <v>0</v>
      </c>
      <c r="I52" s="43">
        <f t="shared" si="9"/>
        <v>0</v>
      </c>
      <c r="J52" s="52"/>
      <c r="K52" s="22"/>
      <c r="L52" s="23">
        <v>0.59419999999999995</v>
      </c>
      <c r="M52" s="54">
        <f t="shared" si="10"/>
        <v>0</v>
      </c>
      <c r="N52" s="53">
        <f t="shared" si="11"/>
        <v>0</v>
      </c>
      <c r="O52" s="53">
        <f t="shared" si="12"/>
        <v>0</v>
      </c>
      <c r="P52" s="53">
        <f t="shared" si="13"/>
        <v>0</v>
      </c>
      <c r="S52" s="55">
        <v>0.61570000000000003</v>
      </c>
      <c r="T52" s="60" t="s">
        <v>15</v>
      </c>
      <c r="U52" s="74">
        <v>0.60560000000000003</v>
      </c>
      <c r="V52" s="68" t="s">
        <v>15</v>
      </c>
      <c r="W52" s="74">
        <v>0.69240000000000002</v>
      </c>
    </row>
    <row r="53" spans="2:23" s="21" customFormat="1" ht="12.75" x14ac:dyDescent="0.25">
      <c r="B53" s="2">
        <v>40940</v>
      </c>
      <c r="C53" s="15"/>
      <c r="D53" s="16"/>
      <c r="E53" s="17"/>
      <c r="F53" s="18">
        <f t="shared" si="14"/>
        <v>0</v>
      </c>
      <c r="G53" s="19">
        <f t="shared" si="8"/>
        <v>0</v>
      </c>
      <c r="H53" s="20">
        <f>IF(E53="d",M53,IF(OR(D53&lt;0,E53=1,E53="p"),M53,IF(G53="soma rend =",SUM($H$4:H52),IF(G53="saldo final =",(IF(AND(D51&gt;0,E51="d"),"coloque (-)",(IF(-D51&gt;I51,Zero,I51+D51)))),G53*F53))))</f>
        <v>0</v>
      </c>
      <c r="I53" s="20">
        <f t="shared" si="9"/>
        <v>0</v>
      </c>
      <c r="J53" s="52"/>
      <c r="K53" s="22"/>
      <c r="L53" s="23">
        <v>0.58679999999999999</v>
      </c>
      <c r="M53" s="54">
        <f t="shared" si="10"/>
        <v>0</v>
      </c>
      <c r="N53" s="53">
        <f t="shared" si="11"/>
        <v>0</v>
      </c>
      <c r="O53" s="53">
        <f t="shared" si="12"/>
        <v>0</v>
      </c>
      <c r="P53" s="53">
        <f t="shared" si="13"/>
        <v>0</v>
      </c>
      <c r="S53" s="55">
        <v>0.59140000000000004</v>
      </c>
      <c r="T53" s="60" t="s">
        <v>16</v>
      </c>
      <c r="U53" s="74">
        <v>0.51980000000000004</v>
      </c>
      <c r="V53" s="68" t="s">
        <v>16</v>
      </c>
      <c r="W53" s="74">
        <v>0.65820000000000001</v>
      </c>
    </row>
    <row r="54" spans="2:23" s="21" customFormat="1" ht="12.75" x14ac:dyDescent="0.25">
      <c r="B54" s="38">
        <v>40969</v>
      </c>
      <c r="C54" s="39"/>
      <c r="D54" s="40"/>
      <c r="E54" s="41"/>
      <c r="F54" s="42">
        <f t="shared" si="14"/>
        <v>0</v>
      </c>
      <c r="G54" s="1">
        <f t="shared" si="8"/>
        <v>0</v>
      </c>
      <c r="H54" s="43">
        <f>IF(E54="d",M54,IF(OR(D54&lt;0,E54=1,E54="p"),M54,IF(G54="soma rend =",SUM($H$4:H53),IF(G54="saldo final =",(IF(AND(D52&gt;0,E52="d"),"coloque (-)",(IF(-D52&gt;I52,Zero,I52+D52)))),G54*F54))))</f>
        <v>0</v>
      </c>
      <c r="I54" s="43">
        <f t="shared" si="9"/>
        <v>0</v>
      </c>
      <c r="J54" s="52"/>
      <c r="K54" s="22"/>
      <c r="L54" s="23">
        <v>0.5</v>
      </c>
      <c r="M54" s="54">
        <f t="shared" si="10"/>
        <v>0</v>
      </c>
      <c r="N54" s="53">
        <f t="shared" si="11"/>
        <v>0</v>
      </c>
      <c r="O54" s="53">
        <f t="shared" si="12"/>
        <v>0</v>
      </c>
      <c r="P54" s="53">
        <f>IF(E54="p",0,IF(E54=1,0,IF(E54="d",0,IF(D54&lt;0,0,G54*F54))))</f>
        <v>0</v>
      </c>
      <c r="S54" s="55">
        <v>0.5706</v>
      </c>
      <c r="T54" s="60" t="s">
        <v>17</v>
      </c>
      <c r="U54" s="74">
        <v>0.5</v>
      </c>
      <c r="V54" s="68" t="s">
        <v>17</v>
      </c>
      <c r="W54" s="74">
        <v>0.69799999999999995</v>
      </c>
    </row>
    <row r="55" spans="2:23" s="21" customFormat="1" ht="12.75" x14ac:dyDescent="0.25">
      <c r="B55" s="2">
        <v>41000</v>
      </c>
      <c r="C55" s="24"/>
      <c r="D55" s="16"/>
      <c r="E55" s="17"/>
      <c r="F55" s="18">
        <f t="shared" si="14"/>
        <v>0</v>
      </c>
      <c r="G55" s="19">
        <f t="shared" si="8"/>
        <v>0</v>
      </c>
      <c r="H55" s="20">
        <f>IF(E55="d",M55,IF(OR(D55&lt;0,E55=1,E55="p"),M55,IF(G55="soma rend =",SUM($H$4:H54),IF(G55="saldo final =",(IF(AND(D53&gt;0,E53="d"),"coloque (-)",(IF(-D53&gt;I53,Zero,I53+D53)))),G55*F55))))</f>
        <v>0</v>
      </c>
      <c r="I55" s="20">
        <f t="shared" si="9"/>
        <v>0</v>
      </c>
      <c r="J55" s="52"/>
      <c r="K55" s="22"/>
      <c r="L55" s="23">
        <v>0.60729999999999995</v>
      </c>
      <c r="M55" s="54">
        <f t="shared" si="10"/>
        <v>0</v>
      </c>
      <c r="N55" s="53">
        <f t="shared" si="11"/>
        <v>0</v>
      </c>
      <c r="O55" s="53">
        <f t="shared" si="12"/>
        <v>0</v>
      </c>
      <c r="P55" s="53">
        <f t="shared" ref="P55:P58" si="15">IF(E55="p",0,IF(E55=1,0,IF(E55="d",0,IF(D55&lt;0,0,G55*F55))))</f>
        <v>0</v>
      </c>
      <c r="S55" s="55">
        <v>0.5474</v>
      </c>
      <c r="T55" s="60" t="s">
        <v>18</v>
      </c>
      <c r="U55" s="74">
        <v>0.5</v>
      </c>
      <c r="V55" s="68" t="s">
        <v>18</v>
      </c>
      <c r="W55" s="74">
        <v>0.75190000000000001</v>
      </c>
    </row>
    <row r="56" spans="2:23" s="21" customFormat="1" ht="12.75" x14ac:dyDescent="0.25">
      <c r="B56" s="38">
        <v>41030</v>
      </c>
      <c r="C56" s="44"/>
      <c r="D56" s="40"/>
      <c r="E56" s="41"/>
      <c r="F56" s="42">
        <f t="shared" si="14"/>
        <v>0</v>
      </c>
      <c r="G56" s="1">
        <f t="shared" si="8"/>
        <v>0</v>
      </c>
      <c r="H56" s="43">
        <f>IF(E56="d",M56,IF(OR(D56&lt;0,E56=1,E56="p"),M56,IF(G56="soma rend =",SUM($H$4:H55),IF(G56="saldo final =",(IF(AND(D54&gt;0,E54="d"),"coloque (-)",(IF(-D54&gt;I54,Zero,I54+D54)))),G56*F56))))</f>
        <v>0</v>
      </c>
      <c r="I56" s="43">
        <f t="shared" si="9"/>
        <v>0</v>
      </c>
      <c r="J56" s="52"/>
      <c r="K56" s="22"/>
      <c r="L56" s="23">
        <v>0.52280000000000004</v>
      </c>
      <c r="M56" s="54">
        <f t="shared" si="10"/>
        <v>0</v>
      </c>
      <c r="N56" s="53">
        <f t="shared" si="11"/>
        <v>0</v>
      </c>
      <c r="O56" s="53">
        <f t="shared" si="12"/>
        <v>0</v>
      </c>
      <c r="P56" s="53">
        <f t="shared" si="15"/>
        <v>0</v>
      </c>
      <c r="S56" s="55">
        <v>0.53380000000000005</v>
      </c>
      <c r="T56" s="60" t="s">
        <v>19</v>
      </c>
      <c r="U56" s="74">
        <v>0.5</v>
      </c>
      <c r="V56" s="68" t="s">
        <v>19</v>
      </c>
      <c r="W56" s="74">
        <v>0.66259999999999997</v>
      </c>
    </row>
    <row r="57" spans="2:23" s="21" customFormat="1" ht="12.75" x14ac:dyDescent="0.25">
      <c r="B57" s="2">
        <v>41061</v>
      </c>
      <c r="C57" s="24"/>
      <c r="D57" s="16"/>
      <c r="E57" s="17"/>
      <c r="F57" s="18">
        <f t="shared" si="14"/>
        <v>0</v>
      </c>
      <c r="G57" s="19">
        <f t="shared" si="8"/>
        <v>0</v>
      </c>
      <c r="H57" s="20">
        <f>IF(E57="d",M57,IF(OR(D57&lt;0,E57=1,E57="p"),M57,IF(G57="soma rend =",SUM($H$4:H56),IF(G57="saldo final =",(IF(AND(D55&gt;0,E55="d"),"coloque (-)",(IF(-D55&gt;I55,Zero,I55+D55)))),G57*F57))))</f>
        <v>0</v>
      </c>
      <c r="I57" s="20">
        <f t="shared" si="9"/>
        <v>0</v>
      </c>
      <c r="J57" s="52"/>
      <c r="K57" s="22"/>
      <c r="L57" s="23">
        <v>0.54700000000000004</v>
      </c>
      <c r="M57" s="54">
        <f t="shared" si="10"/>
        <v>0</v>
      </c>
      <c r="N57" s="53">
        <f t="shared" si="11"/>
        <v>0</v>
      </c>
      <c r="O57" s="53">
        <f t="shared" si="12"/>
        <v>0</v>
      </c>
      <c r="P57" s="53">
        <f t="shared" si="15"/>
        <v>0</v>
      </c>
      <c r="W57" s="21">
        <v>0.71599999999999997</v>
      </c>
    </row>
    <row r="58" spans="2:23" s="21" customFormat="1" ht="12.75" x14ac:dyDescent="0.25">
      <c r="B58" s="38">
        <v>41091</v>
      </c>
      <c r="C58" s="44"/>
      <c r="D58" s="40"/>
      <c r="E58" s="41"/>
      <c r="F58" s="42">
        <f t="shared" si="14"/>
        <v>0</v>
      </c>
      <c r="G58" s="1">
        <f t="shared" si="8"/>
        <v>0</v>
      </c>
      <c r="H58" s="43">
        <f>IF(E58="d",M58,IF(OR(D58&lt;0,E58=1,E58="p"),M58,IF(G58="soma rend =",SUM($H$4:H57),IF(G58="saldo final =",(IF(AND(D56&gt;0,E56="d"),"coloque (-)",(IF(-D56&gt;I56,Zero,I56+D56)))),G58*F58))))</f>
        <v>0</v>
      </c>
      <c r="I58" s="43">
        <f t="shared" si="9"/>
        <v>0</v>
      </c>
      <c r="J58" s="52"/>
      <c r="K58" s="22"/>
      <c r="L58" s="23">
        <v>0.48280000000000001</v>
      </c>
      <c r="M58" s="54">
        <f t="shared" si="10"/>
        <v>0</v>
      </c>
      <c r="N58" s="53">
        <f t="shared" si="11"/>
        <v>0</v>
      </c>
      <c r="O58" s="53">
        <f t="shared" si="12"/>
        <v>0</v>
      </c>
      <c r="P58" s="53">
        <f t="shared" si="15"/>
        <v>0</v>
      </c>
      <c r="W58" s="21">
        <v>0.68489999999999995</v>
      </c>
    </row>
    <row r="59" spans="2:23" s="21" customFormat="1" ht="12.75" x14ac:dyDescent="0.25">
      <c r="B59" s="2">
        <v>41122</v>
      </c>
      <c r="C59" s="24"/>
      <c r="D59" s="16"/>
      <c r="E59" s="17"/>
      <c r="F59" s="18">
        <f t="shared" si="0"/>
        <v>0</v>
      </c>
      <c r="G59" s="19">
        <f t="shared" si="1"/>
        <v>0</v>
      </c>
      <c r="H59" s="20">
        <f>IF(E59="d",M59,IF(OR(D59&lt;0,E59=1,E59="p"),M59,IF(G59="soma rend =",SUM($H$4:H58),IF(G59="saldo final =",(IF(AND(D57&gt;0,E57="d"),"coloque (-)",(IF(-D57&gt;I57,Zero,I57+D57)))),G59*F59))))</f>
        <v>0</v>
      </c>
      <c r="I59" s="20">
        <f t="shared" si="2"/>
        <v>0</v>
      </c>
      <c r="J59" s="52"/>
      <c r="K59" s="22"/>
      <c r="L59" s="23">
        <v>0.49730000000000002</v>
      </c>
      <c r="M59" s="51">
        <f t="shared" si="3"/>
        <v>0</v>
      </c>
      <c r="N59" s="53">
        <f t="shared" si="4"/>
        <v>0</v>
      </c>
      <c r="O59" s="53">
        <f t="shared" si="5"/>
        <v>0</v>
      </c>
      <c r="P59" s="53">
        <f t="shared" si="6"/>
        <v>0</v>
      </c>
      <c r="W59" s="21">
        <v>0.54530000000000001</v>
      </c>
    </row>
    <row r="60" spans="2:23" s="21" customFormat="1" ht="12.75" x14ac:dyDescent="0.25">
      <c r="B60" s="38">
        <v>41153</v>
      </c>
      <c r="C60" s="39"/>
      <c r="D60" s="40"/>
      <c r="E60" s="41"/>
      <c r="F60" s="42">
        <f t="shared" si="0"/>
        <v>0</v>
      </c>
      <c r="G60" s="1">
        <f t="shared" si="1"/>
        <v>0</v>
      </c>
      <c r="H60" s="43">
        <f>IF(E60="d",M60,IF(OR(D60&lt;0,E60=1,E60="p"),M60,IF(G60="soma rend =",SUM($H$4:H59),IF(G60="saldo final =",(IF(AND(D58&gt;0,E58="d"),"coloque (-)",(IF(-D58&gt;I58,Zero,I58+D58)))),G60*F60))))</f>
        <v>0</v>
      </c>
      <c r="I60" s="43">
        <f t="shared" si="2"/>
        <v>0</v>
      </c>
      <c r="J60" s="52"/>
      <c r="K60" s="22"/>
      <c r="L60" s="23">
        <v>0.46750000000000003</v>
      </c>
      <c r="M60" s="54">
        <f t="shared" si="3"/>
        <v>0</v>
      </c>
      <c r="N60" s="53">
        <f t="shared" si="4"/>
        <v>0</v>
      </c>
      <c r="O60" s="53">
        <f t="shared" si="5"/>
        <v>0</v>
      </c>
      <c r="P60" s="53">
        <f t="shared" si="6"/>
        <v>0</v>
      </c>
      <c r="W60" s="21">
        <v>0.64449999999999996</v>
      </c>
    </row>
    <row r="61" spans="2:23" s="21" customFormat="1" ht="12.75" x14ac:dyDescent="0.25">
      <c r="B61" s="2">
        <v>41183</v>
      </c>
      <c r="C61" s="15"/>
      <c r="D61" s="16"/>
      <c r="E61" s="17"/>
      <c r="F61" s="18">
        <f t="shared" si="0"/>
        <v>0</v>
      </c>
      <c r="G61" s="19">
        <f t="shared" si="1"/>
        <v>0</v>
      </c>
      <c r="H61" s="20">
        <f>IF(E61="d",M61,IF(OR(D61&lt;0,E61=1,E61="p"),M61,IF(G61="soma rend =",SUM($H$4:H60),IF(G61="saldo final =",(IF(AND(D59&gt;0,E59="d"),"coloque (-)",(IF(-D59&gt;I59,Zero,I59+D59)))),G61*F61))))</f>
        <v>0</v>
      </c>
      <c r="I61" s="20">
        <f t="shared" si="2"/>
        <v>0</v>
      </c>
      <c r="J61" s="52"/>
      <c r="K61" s="22"/>
      <c r="L61" s="23">
        <v>0.42730000000000001</v>
      </c>
      <c r="M61" s="54">
        <f t="shared" si="3"/>
        <v>0</v>
      </c>
      <c r="N61" s="53">
        <f t="shared" si="4"/>
        <v>0</v>
      </c>
      <c r="O61" s="53">
        <f t="shared" si="5"/>
        <v>0</v>
      </c>
      <c r="P61" s="53">
        <f t="shared" si="6"/>
        <v>0</v>
      </c>
      <c r="W61" s="21">
        <v>0.54559999999999997</v>
      </c>
    </row>
    <row r="62" spans="2:23" s="21" customFormat="1" ht="12.75" x14ac:dyDescent="0.25">
      <c r="B62" s="38">
        <v>41214</v>
      </c>
      <c r="C62" s="39"/>
      <c r="D62" s="40"/>
      <c r="E62" s="41"/>
      <c r="F62" s="42">
        <f t="shared" si="0"/>
        <v>0</v>
      </c>
      <c r="G62" s="1">
        <f t="shared" si="1"/>
        <v>0</v>
      </c>
      <c r="H62" s="43">
        <f>IF(E62="d",M62,IF(OR(D62&lt;0,E62=1,E62="p"),M62,IF(G62="soma rend =",SUM($H$4:H61),IF(G62="saldo final =",(IF(AND(D60&gt;0,E60="d"),"coloque (-)",(IF(-D60&gt;I60,Zero,I60+D60)))),G62*F62))))</f>
        <v>0</v>
      </c>
      <c r="I62" s="43">
        <f t="shared" si="2"/>
        <v>0</v>
      </c>
      <c r="J62" s="52"/>
      <c r="K62" s="22"/>
      <c r="L62" s="23">
        <v>0.42730000000000001</v>
      </c>
      <c r="M62" s="54">
        <f t="shared" si="3"/>
        <v>0</v>
      </c>
      <c r="N62" s="53">
        <f t="shared" si="4"/>
        <v>0</v>
      </c>
      <c r="O62" s="53">
        <f t="shared" si="5"/>
        <v>0</v>
      </c>
      <c r="P62" s="53">
        <f t="shared" si="6"/>
        <v>0</v>
      </c>
      <c r="W62" s="21">
        <v>0.54510000000000003</v>
      </c>
    </row>
    <row r="63" spans="2:23" s="21" customFormat="1" ht="12.75" x14ac:dyDescent="0.25">
      <c r="B63" s="2">
        <v>41244</v>
      </c>
      <c r="C63" s="15"/>
      <c r="D63" s="16"/>
      <c r="E63" s="17"/>
      <c r="F63" s="18">
        <f t="shared" si="0"/>
        <v>0</v>
      </c>
      <c r="G63" s="19">
        <f t="shared" si="1"/>
        <v>0</v>
      </c>
      <c r="H63" s="20">
        <f>IF(E63="d",M63,IF(OR(D63&lt;0,E63=1,E63="p"),M63,IF(G63="soma rend =",SUM($H$4:H62),IF(G63="saldo final =",(IF(AND(D61&gt;0,E61="d"),"coloque (-)",(IF(-D61&gt;I61,Zero,I61+D61)))),G63*F63))))</f>
        <v>0</v>
      </c>
      <c r="I63" s="20">
        <f t="shared" si="2"/>
        <v>0</v>
      </c>
      <c r="J63" s="52"/>
      <c r="K63" s="22"/>
      <c r="L63" s="23">
        <v>0.41339999999999999</v>
      </c>
      <c r="M63" s="54">
        <f t="shared" si="3"/>
        <v>0</v>
      </c>
      <c r="N63" s="53">
        <f t="shared" si="4"/>
        <v>0</v>
      </c>
      <c r="O63" s="53">
        <f t="shared" si="5"/>
        <v>0</v>
      </c>
      <c r="P63" s="53">
        <f t="shared" si="6"/>
        <v>0</v>
      </c>
      <c r="W63" s="21">
        <v>0.56589999999999996</v>
      </c>
    </row>
    <row r="64" spans="2:23" s="21" customFormat="1" ht="12.75" x14ac:dyDescent="0.25">
      <c r="B64" s="38">
        <v>41275</v>
      </c>
      <c r="C64" s="39"/>
      <c r="D64" s="40"/>
      <c r="E64" s="41"/>
      <c r="F64" s="42">
        <f t="shared" si="0"/>
        <v>0</v>
      </c>
      <c r="G64" s="1">
        <f t="shared" si="1"/>
        <v>0</v>
      </c>
      <c r="H64" s="43">
        <f>IF(E64="d",M64,IF(OR(D64&lt;0,E64=1,E64="p"),M64,IF(G64="soma rend =",SUM($H$4:H63),IF(G64="saldo final =",(IF(AND(D62&gt;0,E62="d"),"coloque (-)",(IF(-D62&gt;I62,Zero,I62+D62)))),G64*F64))))</f>
        <v>0</v>
      </c>
      <c r="I64" s="43">
        <f t="shared" si="2"/>
        <v>0</v>
      </c>
      <c r="J64" s="52"/>
      <c r="K64" s="22"/>
      <c r="L64" s="23">
        <v>0.41339999999999999</v>
      </c>
      <c r="M64" s="54">
        <f t="shared" si="3"/>
        <v>0</v>
      </c>
      <c r="N64" s="53">
        <f t="shared" si="4"/>
        <v>0</v>
      </c>
      <c r="O64" s="53">
        <f t="shared" si="5"/>
        <v>0</v>
      </c>
      <c r="P64" s="53">
        <f t="shared" si="6"/>
        <v>0</v>
      </c>
      <c r="W64" s="21">
        <v>0.60560000000000003</v>
      </c>
    </row>
    <row r="65" spans="2:23" s="21" customFormat="1" ht="12.75" x14ac:dyDescent="0.25">
      <c r="B65" s="2">
        <v>41306</v>
      </c>
      <c r="C65" s="15"/>
      <c r="D65" s="16"/>
      <c r="E65" s="17"/>
      <c r="F65" s="18">
        <f t="shared" si="0"/>
        <v>0</v>
      </c>
      <c r="G65" s="19">
        <f t="shared" si="1"/>
        <v>0</v>
      </c>
      <c r="H65" s="20">
        <f>IF(E65="d",M65,IF(OR(D65&lt;0,E65=1,E65="p"),M65,IF(G65="soma rend =",SUM($H$4:H64),IF(G65="saldo final =",(IF(AND(D63&gt;0,E63="d"),"coloque (-)",(IF(-D63&gt;I63,Zero,I63+D63)))),G65*F65))))</f>
        <v>0</v>
      </c>
      <c r="I65" s="20">
        <f t="shared" si="2"/>
        <v>0</v>
      </c>
      <c r="J65" s="52"/>
      <c r="K65" s="22"/>
      <c r="L65" s="23">
        <v>0.41339999999999999</v>
      </c>
      <c r="M65" s="54">
        <f t="shared" si="3"/>
        <v>0</v>
      </c>
      <c r="N65" s="53">
        <f t="shared" si="4"/>
        <v>0</v>
      </c>
      <c r="O65" s="53">
        <f t="shared" si="5"/>
        <v>0</v>
      </c>
      <c r="P65" s="53">
        <f t="shared" si="6"/>
        <v>0</v>
      </c>
      <c r="W65" s="21">
        <v>0.51980000000000004</v>
      </c>
    </row>
    <row r="66" spans="2:23" s="21" customFormat="1" ht="12.75" x14ac:dyDescent="0.25">
      <c r="B66" s="38">
        <v>41334</v>
      </c>
      <c r="C66" s="44"/>
      <c r="D66" s="40"/>
      <c r="E66" s="41"/>
      <c r="F66" s="42">
        <f t="shared" si="0"/>
        <v>0</v>
      </c>
      <c r="G66" s="1">
        <f t="shared" si="1"/>
        <v>0</v>
      </c>
      <c r="H66" s="43">
        <f>IF(E66="d",M66,IF(OR(D66&lt;0,E66=1,E66="p"),M66,IF(G66="soma rend =",SUM($H$4:H65),IF(G66="saldo final =",(IF(AND(D64&gt;0,E64="d"),"coloque (-)",(IF(-D64&gt;I64,Zero,I64+D64)))),G66*F66))))</f>
        <v>0</v>
      </c>
      <c r="I66" s="43">
        <f t="shared" si="2"/>
        <v>0</v>
      </c>
      <c r="J66" s="52"/>
      <c r="K66" s="22"/>
      <c r="L66" s="23">
        <v>0.41339999999999999</v>
      </c>
      <c r="M66" s="54">
        <f t="shared" si="3"/>
        <v>0</v>
      </c>
      <c r="N66" s="53">
        <f t="shared" si="4"/>
        <v>0</v>
      </c>
      <c r="O66" s="53">
        <f t="shared" si="5"/>
        <v>0</v>
      </c>
      <c r="P66" s="53">
        <f t="shared" si="6"/>
        <v>0</v>
      </c>
      <c r="W66" s="21">
        <v>0.5</v>
      </c>
    </row>
    <row r="67" spans="2:23" s="21" customFormat="1" ht="12.75" x14ac:dyDescent="0.25">
      <c r="B67" s="2">
        <v>41365</v>
      </c>
      <c r="C67" s="15"/>
      <c r="D67" s="16"/>
      <c r="E67" s="17"/>
      <c r="F67" s="18">
        <f t="shared" si="0"/>
        <v>0</v>
      </c>
      <c r="G67" s="19">
        <f t="shared" si="1"/>
        <v>0</v>
      </c>
      <c r="H67" s="20">
        <f>IF(E67="d",M67,IF(OR(D67&lt;0,E67=1,E67="p"),M67,IF(G67="soma rend =",SUM($H$4:H66),IF(G67="saldo final =",(IF(AND(D65&gt;0,E65="d"),"coloque (-)",(IF(-D65&gt;I65,Zero,I65+D65)))),G67*F67))))</f>
        <v>0</v>
      </c>
      <c r="I67" s="20">
        <f t="shared" si="2"/>
        <v>0</v>
      </c>
      <c r="J67" s="52"/>
      <c r="K67" s="22"/>
      <c r="L67" s="23">
        <v>0.41339999999999999</v>
      </c>
      <c r="M67" s="54">
        <f t="shared" si="3"/>
        <v>0</v>
      </c>
      <c r="N67" s="53">
        <f t="shared" si="4"/>
        <v>0</v>
      </c>
      <c r="O67" s="53">
        <f t="shared" si="5"/>
        <v>0</v>
      </c>
      <c r="P67" s="53">
        <f t="shared" si="6"/>
        <v>0</v>
      </c>
      <c r="W67" s="21">
        <v>0.5</v>
      </c>
    </row>
    <row r="68" spans="2:23" s="21" customFormat="1" ht="12.75" x14ac:dyDescent="0.25">
      <c r="B68" s="38">
        <v>41395</v>
      </c>
      <c r="C68" s="39"/>
      <c r="D68" s="40"/>
      <c r="E68" s="41"/>
      <c r="F68" s="42">
        <f t="shared" si="0"/>
        <v>0</v>
      </c>
      <c r="G68" s="1">
        <f t="shared" si="1"/>
        <v>0</v>
      </c>
      <c r="H68" s="43">
        <f>IF(E68="d",M68,IF(OR(D68&lt;0,E68=1,E68="p"),M68,IF(G68="soma rend =",SUM($H$4:H67),IF(G68="saldo final =",(IF(AND(D66&gt;0,E66="d"),"coloque (-)",(IF(-D66&gt;I66,Zero,I66+D66)))),G68*F68))))</f>
        <v>0</v>
      </c>
      <c r="I68" s="43">
        <f t="shared" si="2"/>
        <v>0</v>
      </c>
      <c r="J68" s="52"/>
      <c r="K68" s="22"/>
      <c r="L68" s="23">
        <v>0.41339999999999999</v>
      </c>
      <c r="M68" s="54">
        <f t="shared" si="3"/>
        <v>0</v>
      </c>
      <c r="N68" s="53">
        <f t="shared" si="4"/>
        <v>0</v>
      </c>
      <c r="O68" s="53">
        <f t="shared" si="5"/>
        <v>0</v>
      </c>
      <c r="P68" s="53">
        <f t="shared" si="6"/>
        <v>0</v>
      </c>
      <c r="Q68" s="25"/>
      <c r="W68" s="21">
        <v>0.5</v>
      </c>
    </row>
    <row r="69" spans="2:23" s="21" customFormat="1" ht="12.75" x14ac:dyDescent="0.25">
      <c r="B69" s="2">
        <v>41426</v>
      </c>
      <c r="C69" s="15"/>
      <c r="D69" s="16"/>
      <c r="E69" s="17"/>
      <c r="F69" s="18">
        <f t="shared" si="0"/>
        <v>0</v>
      </c>
      <c r="G69" s="19">
        <f t="shared" si="1"/>
        <v>0</v>
      </c>
      <c r="H69" s="20">
        <f>IF(E69="d",M69,IF(OR(D69&lt;0,E69=1,E69="p"),M69,IF(G69="soma rend =",SUM($H$4:H68),IF(G69="saldo final =",(IF(AND(D67&gt;0,E67="d"),"coloque (-)",(IF(-D67&gt;I67,Zero,I67+D67)))),G69*F69))))</f>
        <v>0</v>
      </c>
      <c r="I69" s="20">
        <f t="shared" si="2"/>
        <v>0</v>
      </c>
      <c r="J69" s="52"/>
      <c r="K69" s="22"/>
      <c r="L69" s="23">
        <v>0.42730000000000001</v>
      </c>
      <c r="M69" s="54">
        <f t="shared" si="3"/>
        <v>0</v>
      </c>
      <c r="N69" s="53">
        <f t="shared" si="4"/>
        <v>0</v>
      </c>
      <c r="O69" s="53">
        <f t="shared" si="5"/>
        <v>0</v>
      </c>
      <c r="P69" s="53">
        <f t="shared" si="6"/>
        <v>0</v>
      </c>
      <c r="Q69" s="25"/>
    </row>
    <row r="70" spans="2:23" s="21" customFormat="1" ht="12.75" x14ac:dyDescent="0.25">
      <c r="B70" s="38">
        <v>41456</v>
      </c>
      <c r="C70" s="39"/>
      <c r="D70" s="40"/>
      <c r="E70" s="41"/>
      <c r="F70" s="42">
        <f t="shared" si="0"/>
        <v>0</v>
      </c>
      <c r="G70" s="1">
        <f t="shared" si="1"/>
        <v>0</v>
      </c>
      <c r="H70" s="43">
        <f>IF(E70="d",M70,IF(OR(D70&lt;0,E70=1,E70="p"),M70,IF(G70="soma rend =",SUM($H$4:H69),IF(G70="saldo final =",(IF(AND(D68&gt;0,E68="d"),"coloque (-)",(IF(-D68&gt;I68,Zero,I68+D68)))),G70*F70))))</f>
        <v>0</v>
      </c>
      <c r="I70" s="43">
        <f t="shared" si="2"/>
        <v>0</v>
      </c>
      <c r="J70" s="52"/>
      <c r="K70" s="22"/>
      <c r="L70" s="23">
        <v>0.4551</v>
      </c>
      <c r="M70" s="54">
        <f t="shared" si="3"/>
        <v>0</v>
      </c>
      <c r="N70" s="53">
        <f t="shared" si="4"/>
        <v>0</v>
      </c>
      <c r="O70" s="53">
        <f t="shared" si="5"/>
        <v>0</v>
      </c>
      <c r="P70" s="53">
        <f t="shared" si="6"/>
        <v>0</v>
      </c>
    </row>
    <row r="71" spans="2:23" s="21" customFormat="1" ht="12.75" x14ac:dyDescent="0.25">
      <c r="B71" s="2">
        <v>41487</v>
      </c>
      <c r="C71" s="15"/>
      <c r="D71" s="16"/>
      <c r="E71" s="17"/>
      <c r="F71" s="18">
        <f t="shared" si="0"/>
        <v>0</v>
      </c>
      <c r="G71" s="19">
        <f t="shared" si="1"/>
        <v>0</v>
      </c>
      <c r="H71" s="20">
        <f>IF(E71="d",M71,IF(OR(D71&lt;0,E71=1,E71="p"),M71,IF(G71="soma rend =",SUM($H$4:H70),IF(G71="saldo final =",(IF(AND(D69&gt;0,E69="d"),"coloque (-)",(IF(-D69&gt;I69,Zero,I69+D69)))),G71*F71))))</f>
        <v>0</v>
      </c>
      <c r="I71" s="20">
        <f t="shared" si="2"/>
        <v>0</v>
      </c>
      <c r="J71" s="52"/>
      <c r="K71" s="22"/>
      <c r="L71" s="23">
        <v>0.47610000000000002</v>
      </c>
      <c r="M71" s="54">
        <f t="shared" ref="M71" si="16">SUM(N71:P71)</f>
        <v>0</v>
      </c>
      <c r="N71" s="53">
        <f t="shared" si="4"/>
        <v>0</v>
      </c>
      <c r="O71" s="53">
        <f t="shared" si="5"/>
        <v>0</v>
      </c>
      <c r="P71" s="53">
        <f t="shared" si="6"/>
        <v>0</v>
      </c>
    </row>
    <row r="72" spans="2:23" s="21" customFormat="1" ht="12.75" x14ac:dyDescent="0.25">
      <c r="B72" s="38">
        <v>41518</v>
      </c>
      <c r="C72" s="39"/>
      <c r="D72" s="40"/>
      <c r="E72" s="41"/>
      <c r="F72" s="42">
        <f t="shared" si="0"/>
        <v>0</v>
      </c>
      <c r="G72" s="1">
        <f t="shared" si="1"/>
        <v>0</v>
      </c>
      <c r="H72" s="43">
        <f>IF(E72="d",M72,IF(OR(D72&lt;0,E72=1,E72="p"),M72,IF(G72="soma rend =",SUM($H$4:H71),IF(G72="saldo final =",(IF(AND(D70&gt;0,E70="d"),"coloque (-)",(IF(-D70&gt;I70,Zero,I70+D70)))),G72*F72))))</f>
        <v>0</v>
      </c>
      <c r="I72" s="43">
        <f t="shared" si="2"/>
        <v>0</v>
      </c>
      <c r="J72" s="52"/>
      <c r="K72" s="22"/>
      <c r="L72" s="23">
        <v>0.48280000000000001</v>
      </c>
      <c r="M72" s="54">
        <f t="shared" ref="M72:M112" si="17">SUM(N72:P72)</f>
        <v>0</v>
      </c>
      <c r="N72" s="53">
        <f t="shared" ref="N72:N108" si="18">IF(C72="",0,I71*F72*(C72-B72)/(B73-B72))</f>
        <v>0</v>
      </c>
      <c r="O72" s="53">
        <f t="shared" ref="O72:O108" si="19">IF(D72="",0,IF(E72="D",0,G72*F72*(B73-C72)/(B73-B72)))</f>
        <v>0</v>
      </c>
      <c r="P72" s="53">
        <f t="shared" ref="P72:P108" si="20">IF(E72="p",0,IF(E72=1,0,IF(E72="d",0,IF(D72&lt;0,0,G72*F72))))</f>
        <v>0</v>
      </c>
    </row>
    <row r="73" spans="2:23" s="21" customFormat="1" ht="12.75" x14ac:dyDescent="0.25">
      <c r="B73" s="2">
        <v>41548</v>
      </c>
      <c r="C73" s="15"/>
      <c r="D73" s="16"/>
      <c r="E73" s="17"/>
      <c r="F73" s="18">
        <f>IF(E72="d","",IF(G73=0,0,IF(F72="","",L73/$K$4)))</f>
        <v>0</v>
      </c>
      <c r="G73" s="19">
        <f t="shared" si="1"/>
        <v>0</v>
      </c>
      <c r="H73" s="20">
        <f>IF(E73="d",M73,IF(OR(D73&lt;0,E73=1,E73="p"),M73,IF(G73="soma rend =",SUM($H$4:H72),IF(G73="saldo final =",(IF(AND(D71&gt;0,E71="d"),"coloque (-)",(IF(-D71&gt;I71,Zero,I71+D71)))),G73*F73))))</f>
        <v>0</v>
      </c>
      <c r="I73" s="20">
        <f t="shared" ref="I73" si="21">G73+H73</f>
        <v>0</v>
      </c>
      <c r="J73" s="52"/>
      <c r="K73" s="22"/>
      <c r="L73" s="23">
        <v>0.50790000000000002</v>
      </c>
      <c r="M73" s="54">
        <f t="shared" si="17"/>
        <v>0</v>
      </c>
      <c r="N73" s="53">
        <f t="shared" si="18"/>
        <v>0</v>
      </c>
      <c r="O73" s="53">
        <f t="shared" si="19"/>
        <v>0</v>
      </c>
      <c r="P73" s="53">
        <f t="shared" si="20"/>
        <v>0</v>
      </c>
    </row>
    <row r="74" spans="2:23" s="21" customFormat="1" ht="12.75" x14ac:dyDescent="0.25">
      <c r="B74" s="38">
        <v>41579</v>
      </c>
      <c r="C74" s="39"/>
      <c r="D74" s="40"/>
      <c r="E74" s="41"/>
      <c r="F74" s="42">
        <f t="shared" ref="F74:F99" si="22">IF(E73="d","",IF(G74=0,0,IF(F73="","",L74/$K$4)))</f>
        <v>0</v>
      </c>
      <c r="G74" s="1">
        <f t="shared" ref="G74:G99" si="23">IF(G73="SOMA REND =","SALDO FINAL =",IF(E73="d","SOMA REND =",IF(I73="SOMA REND",I73/E72,IF(I72="SOMA REND",I73/E72,IF(E74="D",I73,I73+D74)))))</f>
        <v>0</v>
      </c>
      <c r="H74" s="43">
        <f>IF(E74="d",M74,IF(OR(D74&lt;0,E74=1,E74="p"),M74,IF(G74="soma rend =",SUM($H$4:H73),IF(G74="saldo final =",(IF(AND(D72&gt;0,E72="d"),"coloque (-)",(IF(-D72&gt;I72,Zero,I72+D72)))),G74*F74))))</f>
        <v>0</v>
      </c>
      <c r="I74" s="43">
        <f t="shared" ref="I74:I99" si="24">G74+H74</f>
        <v>0</v>
      </c>
      <c r="J74" s="52"/>
      <c r="K74" s="22"/>
      <c r="L74" s="23">
        <v>0.59250000000000003</v>
      </c>
      <c r="M74" s="54">
        <f t="shared" si="17"/>
        <v>0</v>
      </c>
      <c r="N74" s="53">
        <f t="shared" si="18"/>
        <v>0</v>
      </c>
      <c r="O74" s="53">
        <f t="shared" si="19"/>
        <v>0</v>
      </c>
      <c r="P74" s="53">
        <f t="shared" si="20"/>
        <v>0</v>
      </c>
    </row>
    <row r="75" spans="2:23" s="21" customFormat="1" ht="12.75" x14ac:dyDescent="0.25">
      <c r="B75" s="2">
        <v>41609</v>
      </c>
      <c r="C75" s="15"/>
      <c r="D75" s="16"/>
      <c r="E75" s="17"/>
      <c r="F75" s="18">
        <f t="shared" si="22"/>
        <v>0</v>
      </c>
      <c r="G75" s="19">
        <f t="shared" si="1"/>
        <v>0</v>
      </c>
      <c r="H75" s="20">
        <f>IF(E75="d",M75,IF(OR(D75&lt;0,E75=1,E75="p"),M75,IF(G75="soma rend =",SUM($H$4:H74),IF(G75="saldo final =",(IF(AND(D73&gt;0,E73="d"),"coloque (-)",(IF(-D73&gt;I73,Zero,I73+D73)))),G75*F75))))</f>
        <v>0</v>
      </c>
      <c r="I75" s="20">
        <f t="shared" si="24"/>
        <v>0</v>
      </c>
      <c r="J75" s="52"/>
      <c r="K75" s="22"/>
      <c r="L75" s="23">
        <v>0.52080000000000004</v>
      </c>
      <c r="M75" s="54">
        <f t="shared" si="17"/>
        <v>0</v>
      </c>
      <c r="N75" s="53">
        <f t="shared" si="18"/>
        <v>0</v>
      </c>
      <c r="O75" s="53">
        <f t="shared" si="19"/>
        <v>0</v>
      </c>
      <c r="P75" s="53">
        <f t="shared" si="20"/>
        <v>0</v>
      </c>
    </row>
    <row r="76" spans="2:23" s="21" customFormat="1" ht="12.75" x14ac:dyDescent="0.25">
      <c r="B76" s="38">
        <v>41640</v>
      </c>
      <c r="C76" s="39"/>
      <c r="D76" s="40"/>
      <c r="E76" s="41"/>
      <c r="F76" s="42">
        <f t="shared" si="22"/>
        <v>0</v>
      </c>
      <c r="G76" s="1">
        <f t="shared" si="23"/>
        <v>0</v>
      </c>
      <c r="H76" s="43">
        <f>IF(E76="d",M76,IF(OR(D76&lt;0,E76=1,E76="p"),M76,IF(G76="soma rend =",SUM($H$4:H75),IF(G76="saldo final =",(IF(AND(D74&gt;0,E74="d"),"coloque (-)",(IF(-D74&gt;I74,Zero,I74+D74)))),G76*F76))))</f>
        <v>0</v>
      </c>
      <c r="I76" s="43">
        <f t="shared" si="24"/>
        <v>0</v>
      </c>
      <c r="J76" s="52"/>
      <c r="K76" s="22"/>
      <c r="L76" s="23">
        <v>0.54959999999999998</v>
      </c>
      <c r="M76" s="54">
        <f t="shared" si="17"/>
        <v>0</v>
      </c>
      <c r="N76" s="53">
        <f t="shared" si="18"/>
        <v>0</v>
      </c>
      <c r="O76" s="53">
        <f t="shared" si="19"/>
        <v>0</v>
      </c>
      <c r="P76" s="53">
        <f t="shared" si="20"/>
        <v>0</v>
      </c>
    </row>
    <row r="77" spans="2:23" s="21" customFormat="1" ht="12.75" x14ac:dyDescent="0.25">
      <c r="B77" s="2">
        <v>41671</v>
      </c>
      <c r="C77" s="24"/>
      <c r="D77" s="16"/>
      <c r="E77" s="17"/>
      <c r="F77" s="18">
        <f t="shared" si="22"/>
        <v>0</v>
      </c>
      <c r="G77" s="19">
        <f t="shared" si="23"/>
        <v>0</v>
      </c>
      <c r="H77" s="20">
        <f>IF(E77="d",M77,IF(OR(D77&lt;0,E77=1,E77="p"),M77,IF(G77="soma rend =",SUM($H$4:H76),IF(G77="saldo final =",(IF(AND(D75&gt;0,E75="d"),"coloque (-)",(IF(-D75&gt;I75,Zero,I75+D75)))),G77*F77))))</f>
        <v>0</v>
      </c>
      <c r="I77" s="20">
        <f t="shared" si="24"/>
        <v>0</v>
      </c>
      <c r="J77" s="52"/>
      <c r="K77" s="22"/>
      <c r="L77" s="23">
        <v>0.61319999999999997</v>
      </c>
      <c r="M77" s="54">
        <f t="shared" si="17"/>
        <v>0</v>
      </c>
      <c r="N77" s="53">
        <f t="shared" si="18"/>
        <v>0</v>
      </c>
      <c r="O77" s="53">
        <f t="shared" si="19"/>
        <v>0</v>
      </c>
      <c r="P77" s="53">
        <f t="shared" si="20"/>
        <v>0</v>
      </c>
      <c r="T77" s="55">
        <v>0.6079</v>
      </c>
      <c r="U77" s="74">
        <v>0.6159</v>
      </c>
      <c r="V77" s="74">
        <v>0.68220000000000003</v>
      </c>
    </row>
    <row r="78" spans="2:23" s="21" customFormat="1" ht="12.75" x14ac:dyDescent="0.25">
      <c r="B78" s="38">
        <v>41699</v>
      </c>
      <c r="C78" s="39"/>
      <c r="D78" s="40"/>
      <c r="E78" s="41"/>
      <c r="F78" s="42">
        <f t="shared" si="22"/>
        <v>0</v>
      </c>
      <c r="G78" s="1">
        <f t="shared" si="23"/>
        <v>0</v>
      </c>
      <c r="H78" s="43">
        <f>IF(E78="d",M78,IF(OR(D78&lt;0,E78=1,E78="p"),M78,IF(G78="soma rend =",SUM($H$4:H77),IF(G78="saldo final =",(IF(AND(D76&gt;0,E76="d"),"coloque (-)",(IF(-D76&gt;I76,Zero,I76+D76)))),G78*F78))))</f>
        <v>0</v>
      </c>
      <c r="I78" s="43">
        <f t="shared" si="24"/>
        <v>0</v>
      </c>
      <c r="J78" s="52"/>
      <c r="K78" s="22"/>
      <c r="L78" s="23">
        <v>0.55400000000000005</v>
      </c>
      <c r="M78" s="54">
        <f t="shared" si="17"/>
        <v>0</v>
      </c>
      <c r="N78" s="53">
        <f t="shared" si="18"/>
        <v>0</v>
      </c>
      <c r="O78" s="53">
        <f t="shared" si="19"/>
        <v>0</v>
      </c>
      <c r="P78" s="53">
        <f t="shared" si="20"/>
        <v>0</v>
      </c>
    </row>
    <row r="79" spans="2:23" s="21" customFormat="1" ht="12.75" x14ac:dyDescent="0.25">
      <c r="B79" s="2">
        <v>41730</v>
      </c>
      <c r="C79" s="15"/>
      <c r="D79" s="16"/>
      <c r="E79" s="17"/>
      <c r="F79" s="18">
        <f t="shared" si="22"/>
        <v>0</v>
      </c>
      <c r="G79" s="19">
        <f t="shared" si="23"/>
        <v>0</v>
      </c>
      <c r="H79" s="20">
        <f>IF(E79="d",M79,IF(OR(D79&lt;0,E79=1,E79="p"),M79,IF(G79="soma rend =",SUM($H$4:H78),IF(G79="saldo final =",(IF(AND(D77&gt;0,E77="d"),"coloque (-)",(IF(-D77&gt;I77,Zero,I77+D77)))),G79*F79))))</f>
        <v>0</v>
      </c>
      <c r="I79" s="20">
        <f t="shared" si="24"/>
        <v>0</v>
      </c>
      <c r="J79" s="52"/>
      <c r="K79" s="22"/>
      <c r="L79" s="23">
        <v>0.52669999999999995</v>
      </c>
      <c r="M79" s="54">
        <f t="shared" si="17"/>
        <v>0</v>
      </c>
      <c r="N79" s="53">
        <f t="shared" si="18"/>
        <v>0</v>
      </c>
      <c r="O79" s="53">
        <f t="shared" si="19"/>
        <v>0</v>
      </c>
      <c r="P79" s="53">
        <f t="shared" si="20"/>
        <v>0</v>
      </c>
    </row>
    <row r="80" spans="2:23" s="21" customFormat="1" ht="12.75" x14ac:dyDescent="0.25">
      <c r="B80" s="38">
        <v>41760</v>
      </c>
      <c r="C80" s="39"/>
      <c r="D80" s="40"/>
      <c r="E80" s="41"/>
      <c r="F80" s="42">
        <f t="shared" si="22"/>
        <v>0</v>
      </c>
      <c r="G80" s="1">
        <f t="shared" si="23"/>
        <v>0</v>
      </c>
      <c r="H80" s="43">
        <f>IF(E80="d",M80,IF(OR(D80&lt;0,E80=1,E80="p"),M80,IF(G80="soma rend =",SUM($H$4:H79),IF(G80="saldo final =",(IF(AND(D78&gt;0,E78="d"),"coloque (-)",(IF(-D78&gt;I78,Zero,I78+D78)))),G80*F80))))</f>
        <v>0</v>
      </c>
      <c r="I80" s="43">
        <f t="shared" si="24"/>
        <v>0</v>
      </c>
      <c r="J80" s="52"/>
      <c r="K80" s="22"/>
      <c r="L80" s="23">
        <v>0.54610000000000003</v>
      </c>
      <c r="M80" s="54">
        <f t="shared" si="17"/>
        <v>0</v>
      </c>
      <c r="N80" s="53">
        <f t="shared" si="18"/>
        <v>0</v>
      </c>
      <c r="O80" s="53">
        <f t="shared" si="19"/>
        <v>0</v>
      </c>
      <c r="P80" s="53">
        <f>IF(E80="p",0,IF(E80=1,0,IF(E80="d",0,IF(D80&lt;0,0,G80*F80))))</f>
        <v>0</v>
      </c>
    </row>
    <row r="81" spans="2:31" s="21" customFormat="1" ht="12.75" x14ac:dyDescent="0.25">
      <c r="B81" s="2">
        <v>41791</v>
      </c>
      <c r="C81" s="24"/>
      <c r="D81" s="16"/>
      <c r="E81" s="17"/>
      <c r="F81" s="18">
        <f t="shared" si="22"/>
        <v>0</v>
      </c>
      <c r="G81" s="19">
        <f t="shared" si="23"/>
        <v>0</v>
      </c>
      <c r="H81" s="20">
        <f>IF(E81="d",M81,IF(OR(D81&lt;0,E81=1,E81="p"),M81,IF(G81="soma rend =",SUM($H$4:H80),IF(G81="saldo final =",(IF(AND(D79&gt;0,E79="d"),"coloque (-)",(IF(-D79&gt;I79,Zero,I79+D79)))),G81*F81))))</f>
        <v>0</v>
      </c>
      <c r="I81" s="20">
        <f t="shared" si="24"/>
        <v>0</v>
      </c>
      <c r="J81" s="52"/>
      <c r="K81" s="22"/>
      <c r="L81" s="23">
        <v>0.56069999999999998</v>
      </c>
      <c r="M81" s="54">
        <f t="shared" si="17"/>
        <v>0</v>
      </c>
      <c r="N81" s="53">
        <f t="shared" si="18"/>
        <v>0</v>
      </c>
      <c r="O81" s="53">
        <f t="shared" si="19"/>
        <v>0</v>
      </c>
      <c r="P81" s="53">
        <f t="shared" si="20"/>
        <v>0</v>
      </c>
      <c r="T81" s="55">
        <v>0.68220000000000003</v>
      </c>
      <c r="U81" s="74">
        <v>0.73170000000000002</v>
      </c>
      <c r="V81" s="74">
        <v>0.68759999999999999</v>
      </c>
      <c r="W81" s="74">
        <v>0.69299999999999995</v>
      </c>
    </row>
    <row r="82" spans="2:31" s="21" customFormat="1" ht="12.75" x14ac:dyDescent="0.25">
      <c r="B82" s="38">
        <v>41821</v>
      </c>
      <c r="C82" s="44"/>
      <c r="D82" s="40"/>
      <c r="E82" s="41"/>
      <c r="F82" s="42">
        <f t="shared" si="22"/>
        <v>0</v>
      </c>
      <c r="G82" s="1">
        <f t="shared" si="23"/>
        <v>0</v>
      </c>
      <c r="H82" s="43">
        <f>IF(E82="d",M82,IF(OR(D82&lt;0,E82=1,E82="p"),M82,IF(G82="soma rend =",SUM($H$4:H81),IF(G82="saldo final =",(IF(AND(D80&gt;0,E80="d"),"coloque (-)",(IF(-D80&gt;I80,Zero,I80+D80)))),G82*F82))))</f>
        <v>0</v>
      </c>
      <c r="I82" s="43">
        <f t="shared" si="24"/>
        <v>0</v>
      </c>
      <c r="J82" s="52"/>
      <c r="K82" s="22"/>
      <c r="L82" s="23">
        <v>0.54669999999999996</v>
      </c>
      <c r="M82" s="54">
        <f t="shared" si="17"/>
        <v>0</v>
      </c>
      <c r="N82" s="53">
        <f t="shared" si="18"/>
        <v>0</v>
      </c>
      <c r="O82" s="53">
        <f t="shared" si="19"/>
        <v>0</v>
      </c>
      <c r="P82" s="53">
        <f t="shared" si="20"/>
        <v>0</v>
      </c>
    </row>
    <row r="83" spans="2:31" s="21" customFormat="1" ht="12.75" x14ac:dyDescent="0.25">
      <c r="B83" s="2">
        <v>41852</v>
      </c>
      <c r="C83" s="24"/>
      <c r="D83" s="16"/>
      <c r="E83" s="17"/>
      <c r="F83" s="18">
        <f t="shared" si="22"/>
        <v>0</v>
      </c>
      <c r="G83" s="19">
        <f t="shared" si="23"/>
        <v>0</v>
      </c>
      <c r="H83" s="20">
        <f>IF(E83="d",M83,IF(OR(D83&lt;0,E83=1,E83="p"),M83,IF(G83="soma rend =",SUM($H$4:H82),IF(G83="saldo final =",(IF(AND(D81&gt;0,E81="d"),"coloque (-)",(IF(-D81&gt;I81,Zero,I81+D81)))),G83*F83))))</f>
        <v>0</v>
      </c>
      <c r="I83" s="20">
        <f t="shared" si="24"/>
        <v>0</v>
      </c>
      <c r="J83" s="52"/>
      <c r="K83" s="22"/>
      <c r="L83" s="23">
        <v>0.60589999999999999</v>
      </c>
      <c r="M83" s="54">
        <f t="shared" si="17"/>
        <v>0</v>
      </c>
      <c r="N83" s="53">
        <f t="shared" si="18"/>
        <v>0</v>
      </c>
      <c r="O83" s="53">
        <f t="shared" si="19"/>
        <v>0</v>
      </c>
      <c r="P83" s="53">
        <f t="shared" si="20"/>
        <v>0</v>
      </c>
    </row>
    <row r="84" spans="2:31" s="21" customFormat="1" ht="12.75" x14ac:dyDescent="0.25">
      <c r="B84" s="38">
        <v>41883</v>
      </c>
      <c r="C84" s="44"/>
      <c r="D84" s="40"/>
      <c r="E84" s="41"/>
      <c r="F84" s="42">
        <f t="shared" si="22"/>
        <v>0</v>
      </c>
      <c r="G84" s="1">
        <f t="shared" si="23"/>
        <v>0</v>
      </c>
      <c r="H84" s="43">
        <f>IF(E84="d",M84,IF(OR(D84&lt;0,E84=1,E84="p"),M84,IF(G84="soma rend =",SUM($H$4:H83),IF(G84="saldo final =",(IF(AND(D82&gt;0,E82="d"),"coloque (-)",(IF(-D82&gt;I82,Zero,I82+D82)))),G84*F84))))</f>
        <v>0</v>
      </c>
      <c r="I84" s="43">
        <f t="shared" si="24"/>
        <v>0</v>
      </c>
      <c r="J84" s="52"/>
      <c r="K84" s="22"/>
      <c r="L84" s="23">
        <v>0.5605</v>
      </c>
      <c r="M84" s="54">
        <f t="shared" si="17"/>
        <v>0</v>
      </c>
      <c r="N84" s="53">
        <f t="shared" si="18"/>
        <v>0</v>
      </c>
      <c r="O84" s="53">
        <f t="shared" si="19"/>
        <v>0</v>
      </c>
      <c r="P84" s="53">
        <f t="shared" si="20"/>
        <v>0</v>
      </c>
    </row>
    <row r="85" spans="2:31" s="21" customFormat="1" ht="12.75" x14ac:dyDescent="0.25">
      <c r="B85" s="2">
        <v>41913</v>
      </c>
      <c r="C85" s="15"/>
      <c r="D85" s="16"/>
      <c r="E85" s="17"/>
      <c r="F85" s="18">
        <f t="shared" si="22"/>
        <v>0</v>
      </c>
      <c r="G85" s="19">
        <f t="shared" si="23"/>
        <v>0</v>
      </c>
      <c r="H85" s="20">
        <f>IF(E85="d",M85,IF(OR(D85&lt;0,E85=1,E85="p"),M85,IF(G85="soma rend =",SUM($H$4:H84),IF(G85="saldo final =",(IF(AND(D83&gt;0,E83="d"),"coloque (-)",(IF(-D83&gt;I83,Zero,I83+D83)))),G85*F85))))</f>
        <v>0</v>
      </c>
      <c r="I85" s="20">
        <f t="shared" si="24"/>
        <v>0</v>
      </c>
      <c r="J85" s="52"/>
      <c r="K85" s="22"/>
      <c r="L85" s="23">
        <v>0.5877</v>
      </c>
      <c r="M85" s="54">
        <f t="shared" si="17"/>
        <v>0</v>
      </c>
      <c r="N85" s="53">
        <f t="shared" si="18"/>
        <v>0</v>
      </c>
      <c r="O85" s="53">
        <f t="shared" si="19"/>
        <v>0</v>
      </c>
      <c r="P85" s="53">
        <f t="shared" si="20"/>
        <v>0</v>
      </c>
    </row>
    <row r="86" spans="2:31" s="21" customFormat="1" ht="12.75" x14ac:dyDescent="0.25">
      <c r="B86" s="38">
        <v>41944</v>
      </c>
      <c r="C86" s="44"/>
      <c r="D86" s="40"/>
      <c r="E86" s="41"/>
      <c r="F86" s="42">
        <f t="shared" si="22"/>
        <v>0</v>
      </c>
      <c r="G86" s="1">
        <f t="shared" si="23"/>
        <v>0</v>
      </c>
      <c r="H86" s="43">
        <f>IF(E86="d",M86,IF(OR(D86&lt;0,E86=1,E86="p"),M86,IF(G86="soma rend =",SUM($H$4:H85),IF(G86="saldo final =",(IF(AND(D84&gt;0,E84="d"),"coloque (-)",(IF(-D84&gt;I84,Zero,I84+D84)))),G86*F86))))</f>
        <v>0</v>
      </c>
      <c r="I86" s="43">
        <f t="shared" si="24"/>
        <v>0</v>
      </c>
      <c r="J86" s="52"/>
      <c r="K86" s="22"/>
      <c r="L86" s="23">
        <v>0.60429999999999995</v>
      </c>
      <c r="M86" s="54">
        <f t="shared" si="17"/>
        <v>0</v>
      </c>
      <c r="N86" s="53">
        <f t="shared" si="18"/>
        <v>0</v>
      </c>
      <c r="O86" s="53">
        <f t="shared" si="19"/>
        <v>0</v>
      </c>
      <c r="P86" s="53">
        <f t="shared" si="20"/>
        <v>0</v>
      </c>
    </row>
    <row r="87" spans="2:31" s="21" customFormat="1" x14ac:dyDescent="0.25">
      <c r="B87" s="2">
        <v>41974</v>
      </c>
      <c r="C87" s="15"/>
      <c r="D87" s="16"/>
      <c r="E87" s="17"/>
      <c r="F87" s="18">
        <f t="shared" si="22"/>
        <v>0</v>
      </c>
      <c r="G87" s="19">
        <f t="shared" si="23"/>
        <v>0</v>
      </c>
      <c r="H87" s="20">
        <f>IF(E87="d",M87,IF(OR(D87&lt;0,E87=1,E87="p"),M87,IF(G87="soma rend =",SUM($H$4:H86),IF(G87="saldo final =",(IF(AND(D85&gt;0,E85="d"),"coloque (-)",(IF(-D85&gt;I85,Zero,I85+D85)))),G87*F87))))</f>
        <v>0</v>
      </c>
      <c r="I87" s="20">
        <f t="shared" si="24"/>
        <v>0</v>
      </c>
      <c r="J87" s="52"/>
      <c r="K87" s="22"/>
      <c r="L87" s="23">
        <v>0.54849999999999999</v>
      </c>
      <c r="M87" s="54">
        <f t="shared" si="17"/>
        <v>0</v>
      </c>
      <c r="N87" s="53">
        <f t="shared" si="18"/>
        <v>0</v>
      </c>
      <c r="O87" s="53">
        <f t="shared" si="19"/>
        <v>0</v>
      </c>
      <c r="P87" s="53">
        <f t="shared" si="20"/>
        <v>0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2:31" s="21" customFormat="1" x14ac:dyDescent="0.25">
      <c r="B88" s="38">
        <v>42005</v>
      </c>
      <c r="C88" s="44"/>
      <c r="D88" s="40"/>
      <c r="E88" s="41"/>
      <c r="F88" s="42">
        <f t="shared" si="22"/>
        <v>0</v>
      </c>
      <c r="G88" s="1">
        <f t="shared" si="23"/>
        <v>0</v>
      </c>
      <c r="H88" s="43">
        <f>IF(E88="d",M88,IF(OR(D88&lt;0,E88=1,E88="p"),M88,IF(G88="soma rend =",SUM($H$4:H87),IF(G88="saldo final =",(IF(AND(D86&gt;0,E86="d"),"coloque (-)",(IF(-D86&gt;I86,Zero,I86+D86)))),G88*F88))))</f>
        <v>0</v>
      </c>
      <c r="I88" s="43">
        <f t="shared" si="24"/>
        <v>0</v>
      </c>
      <c r="J88" s="52"/>
      <c r="K88" s="22"/>
      <c r="L88" s="23">
        <v>0.60580000000000001</v>
      </c>
      <c r="M88" s="54">
        <f t="shared" si="17"/>
        <v>0</v>
      </c>
      <c r="N88" s="53">
        <f t="shared" si="18"/>
        <v>0</v>
      </c>
      <c r="O88" s="53">
        <f t="shared" si="19"/>
        <v>0</v>
      </c>
      <c r="P88" s="53">
        <f t="shared" si="20"/>
        <v>0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2:31" s="21" customFormat="1" x14ac:dyDescent="0.25">
      <c r="B89" s="2">
        <v>42036</v>
      </c>
      <c r="C89" s="15"/>
      <c r="D89" s="16"/>
      <c r="E89" s="17"/>
      <c r="F89" s="18">
        <f t="shared" si="22"/>
        <v>0</v>
      </c>
      <c r="G89" s="19">
        <f t="shared" si="23"/>
        <v>0</v>
      </c>
      <c r="H89" s="20">
        <f>IF(E89="d",M89,IF(OR(D89&lt;0,E89=1,E89="p"),M89,IF(G89="soma rend =",SUM($H$4:H88),IF(G89="saldo final =",(IF(AND(D87&gt;0,E87="d"),"coloque (-)",(IF(-D87&gt;I87,Zero,I87+D87)))),G89*F89))))</f>
        <v>0</v>
      </c>
      <c r="I89" s="20">
        <f t="shared" si="24"/>
        <v>0</v>
      </c>
      <c r="J89" s="52"/>
      <c r="K89" s="22"/>
      <c r="L89" s="23">
        <v>0.58819999999999995</v>
      </c>
      <c r="M89" s="54">
        <f t="shared" si="17"/>
        <v>0</v>
      </c>
      <c r="N89" s="53">
        <f t="shared" si="18"/>
        <v>0</v>
      </c>
      <c r="O89" s="53">
        <f t="shared" si="19"/>
        <v>0</v>
      </c>
      <c r="P89" s="53">
        <f t="shared" si="20"/>
        <v>0</v>
      </c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2:31" s="21" customFormat="1" x14ac:dyDescent="0.25">
      <c r="B90" s="38">
        <v>42064</v>
      </c>
      <c r="C90" s="44"/>
      <c r="D90" s="40"/>
      <c r="E90" s="41"/>
      <c r="F90" s="42">
        <f t="shared" si="22"/>
        <v>0</v>
      </c>
      <c r="G90" s="1">
        <f t="shared" si="23"/>
        <v>0</v>
      </c>
      <c r="H90" s="43">
        <f>IF(E90="d",M90,IF(OR(D90&lt;0,E90=1,E90="p"),M90,IF(G90="soma rend =",SUM($H$4:H89),IF(G90="saldo final =",(IF(AND(D88&gt;0,E88="d"),"coloque (-)",(IF(-D88&gt;I88,Zero,I88+D88)))),G90*F90))))</f>
        <v>0</v>
      </c>
      <c r="I90" s="43">
        <f t="shared" si="24"/>
        <v>0</v>
      </c>
      <c r="J90" s="52"/>
      <c r="K90" s="22"/>
      <c r="L90" s="23">
        <v>0.51690000000000003</v>
      </c>
      <c r="M90" s="54">
        <f t="shared" si="17"/>
        <v>0</v>
      </c>
      <c r="N90" s="53">
        <f t="shared" si="18"/>
        <v>0</v>
      </c>
      <c r="O90" s="53">
        <f t="shared" si="19"/>
        <v>0</v>
      </c>
      <c r="P90" s="53">
        <f t="shared" si="20"/>
        <v>0</v>
      </c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2:31" s="21" customFormat="1" x14ac:dyDescent="0.25">
      <c r="B91" s="2">
        <v>42095</v>
      </c>
      <c r="C91" s="15"/>
      <c r="D91" s="16"/>
      <c r="E91" s="17"/>
      <c r="F91" s="18">
        <f t="shared" si="22"/>
        <v>0</v>
      </c>
      <c r="G91" s="19">
        <f t="shared" si="23"/>
        <v>0</v>
      </c>
      <c r="H91" s="26">
        <f>IF(E91="d",M91,IF(OR(D91&lt;0,E91=1,E91="p"),M91,IF(G91="soma rend =",SUM($H$4:H90),IF(G91="saldo final =",(IF(AND(D89&gt;0,E89="d"),"coloque (-)",(IF(-D89&gt;I89,Zero,I89+D89)))),G91*F91))))</f>
        <v>0</v>
      </c>
      <c r="I91" s="26">
        <f t="shared" si="24"/>
        <v>0</v>
      </c>
      <c r="J91" s="52"/>
      <c r="K91" s="22"/>
      <c r="L91" s="23">
        <v>0.63019999999999998</v>
      </c>
      <c r="M91" s="54">
        <f t="shared" si="17"/>
        <v>0</v>
      </c>
      <c r="N91" s="53">
        <f t="shared" si="18"/>
        <v>0</v>
      </c>
      <c r="O91" s="53">
        <f t="shared" si="19"/>
        <v>0</v>
      </c>
      <c r="P91" s="53">
        <f t="shared" si="20"/>
        <v>0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2:31" s="21" customFormat="1" x14ac:dyDescent="0.25">
      <c r="B92" s="38">
        <v>42125</v>
      </c>
      <c r="C92" s="39"/>
      <c r="D92" s="40"/>
      <c r="E92" s="41"/>
      <c r="F92" s="42">
        <f t="shared" si="22"/>
        <v>0</v>
      </c>
      <c r="G92" s="1">
        <f t="shared" si="23"/>
        <v>0</v>
      </c>
      <c r="H92" s="43">
        <f>IF(E92="d",M92,IF(OR(D92&lt;0,E92=1,E92="p"),M92,IF(G92="soma rend =",SUM($H$4:H91),IF(G92="saldo final =",(IF(AND(D90&gt;0,E90="d"),"coloque (-)",(IF(-D90&gt;I90,Zero,I90+D90)))),G92*F92))))</f>
        <v>0</v>
      </c>
      <c r="I92" s="43">
        <f t="shared" si="24"/>
        <v>0</v>
      </c>
      <c r="J92" s="52"/>
      <c r="K92" s="22"/>
      <c r="L92" s="23">
        <v>0.6079</v>
      </c>
      <c r="M92" s="54">
        <f t="shared" si="17"/>
        <v>0</v>
      </c>
      <c r="N92" s="53">
        <f t="shared" si="18"/>
        <v>0</v>
      </c>
      <c r="O92" s="53">
        <f t="shared" si="19"/>
        <v>0</v>
      </c>
      <c r="P92" s="53">
        <f t="shared" si="20"/>
        <v>0</v>
      </c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2:31" s="21" customFormat="1" x14ac:dyDescent="0.25">
      <c r="B93" s="2">
        <v>42156</v>
      </c>
      <c r="C93" s="24"/>
      <c r="D93" s="16"/>
      <c r="E93" s="17"/>
      <c r="F93" s="18">
        <f t="shared" si="22"/>
        <v>0</v>
      </c>
      <c r="G93" s="19">
        <f t="shared" si="23"/>
        <v>0</v>
      </c>
      <c r="H93" s="20">
        <f>IF(E93="d",M93,IF(OR(D93&lt;0,E93=1,E93="p"),M93,IF(G93="soma rend =",SUM($H$4:H92),IF(G93="saldo final =",(IF(AND(D91&gt;0,E91="d"),"coloque (-)",(IF(-D91&gt;I91,Zero,I91+D91)))),G93*F93))))</f>
        <v>0</v>
      </c>
      <c r="I93" s="20">
        <f t="shared" si="24"/>
        <v>0</v>
      </c>
      <c r="J93" s="52"/>
      <c r="K93" s="22"/>
      <c r="L93" s="48">
        <v>0.6159</v>
      </c>
      <c r="M93" s="54">
        <f t="shared" si="17"/>
        <v>0</v>
      </c>
      <c r="N93" s="53">
        <f t="shared" si="18"/>
        <v>0</v>
      </c>
      <c r="O93" s="53">
        <f t="shared" si="19"/>
        <v>0</v>
      </c>
      <c r="P93" s="53">
        <f t="shared" si="20"/>
        <v>0</v>
      </c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2:31" s="21" customFormat="1" x14ac:dyDescent="0.25">
      <c r="B94" s="38">
        <v>42186</v>
      </c>
      <c r="C94" s="44"/>
      <c r="D94" s="40"/>
      <c r="E94" s="41"/>
      <c r="F94" s="42">
        <f t="shared" si="22"/>
        <v>0</v>
      </c>
      <c r="G94" s="1">
        <f t="shared" si="23"/>
        <v>0</v>
      </c>
      <c r="H94" s="43">
        <f>IF(E94="d",M94,IF(OR(D94&lt;0,E94=1,E94="p"),M94,IF(G94="soma rend =",SUM($H$4:H93),IF(G94="saldo final =",(IF(AND(D92&gt;0,E92="d"),"coloque (-)",(IF(-D92&gt;I92,Zero,I92+D92)))),G94*F94))))</f>
        <v>0</v>
      </c>
      <c r="I94" s="43">
        <f t="shared" si="24"/>
        <v>0</v>
      </c>
      <c r="J94" s="52"/>
      <c r="K94" s="22"/>
      <c r="L94" s="48">
        <v>0.68220000000000003</v>
      </c>
      <c r="M94" s="54">
        <f t="shared" si="17"/>
        <v>0</v>
      </c>
      <c r="N94" s="53">
        <f t="shared" si="18"/>
        <v>0</v>
      </c>
      <c r="O94" s="53">
        <f t="shared" si="19"/>
        <v>0</v>
      </c>
      <c r="P94" s="53">
        <f t="shared" si="20"/>
        <v>0</v>
      </c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2:31" s="21" customFormat="1" x14ac:dyDescent="0.25">
      <c r="B95" s="2">
        <v>42217</v>
      </c>
      <c r="C95" s="24"/>
      <c r="D95" s="16"/>
      <c r="E95" s="17"/>
      <c r="F95" s="18">
        <f t="shared" si="22"/>
        <v>0</v>
      </c>
      <c r="G95" s="19">
        <f t="shared" si="23"/>
        <v>0</v>
      </c>
      <c r="H95" s="20">
        <f>IF(E95="d",M95,IF(OR(D95&lt;0,E95=1,E95="p"),M95,IF(G95="soma rend =",SUM($H$4:H94),IF(G95="saldo final =",(IF(AND(D93&gt;0,E93="d"),"coloque (-)",(IF(-D93&gt;I93,Zero,I93+D93)))),G95*F95))))</f>
        <v>0</v>
      </c>
      <c r="I95" s="20">
        <f t="shared" si="24"/>
        <v>0</v>
      </c>
      <c r="J95" s="52"/>
      <c r="K95" s="22"/>
      <c r="L95" s="48">
        <v>0.73170000000000002</v>
      </c>
      <c r="M95" s="54">
        <f t="shared" si="17"/>
        <v>0</v>
      </c>
      <c r="N95" s="53">
        <f t="shared" si="18"/>
        <v>0</v>
      </c>
      <c r="O95" s="53">
        <f t="shared" si="19"/>
        <v>0</v>
      </c>
      <c r="P95" s="53">
        <f t="shared" si="20"/>
        <v>0</v>
      </c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2:31" s="21" customFormat="1" x14ac:dyDescent="0.25">
      <c r="B96" s="38">
        <v>42248</v>
      </c>
      <c r="C96" s="39"/>
      <c r="D96" s="40"/>
      <c r="E96" s="41"/>
      <c r="F96" s="42">
        <f t="shared" si="22"/>
        <v>0</v>
      </c>
      <c r="G96" s="1">
        <f t="shared" si="23"/>
        <v>0</v>
      </c>
      <c r="H96" s="43">
        <f>IF(E96="d",M96,IF(OR(D96&lt;0,E96=1,E96="p"),M96,IF(G96="soma rend =",SUM($H$4:H95),IF(G96="saldo final =",(IF(AND(D94&gt;0,E94="d"),"coloque (-)",(IF(-D94&gt;I94,Zero,I94+D94)))),G96*F96))))</f>
        <v>0</v>
      </c>
      <c r="I96" s="43">
        <f t="shared" si="24"/>
        <v>0</v>
      </c>
      <c r="J96" s="52"/>
      <c r="K96" s="22"/>
      <c r="L96" s="48">
        <v>0.68759999999999999</v>
      </c>
      <c r="M96" s="54">
        <f t="shared" si="17"/>
        <v>0</v>
      </c>
      <c r="N96" s="53">
        <f t="shared" si="18"/>
        <v>0</v>
      </c>
      <c r="O96" s="53">
        <f t="shared" si="19"/>
        <v>0</v>
      </c>
      <c r="P96" s="53">
        <f t="shared" si="20"/>
        <v>0</v>
      </c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2:60" s="21" customFormat="1" x14ac:dyDescent="0.25">
      <c r="B97" s="2">
        <v>42278</v>
      </c>
      <c r="C97" s="15"/>
      <c r="D97" s="16"/>
      <c r="E97" s="17"/>
      <c r="F97" s="18">
        <f t="shared" si="22"/>
        <v>0</v>
      </c>
      <c r="G97" s="19">
        <f t="shared" si="23"/>
        <v>0</v>
      </c>
      <c r="H97" s="20">
        <f>IF(E97="d",M97,IF(OR(D97&lt;0,E97=1,E97="p"),M97,IF(G97="soma rend =",SUM($H$4:H96),IF(G97="saldo final =",(IF(AND(D95&gt;0,E95="d"),"coloque (-)",(IF(-D95&gt;I95,Zero,I95+D95)))),G97*F97))))</f>
        <v>0</v>
      </c>
      <c r="I97" s="20">
        <f t="shared" si="24"/>
        <v>0</v>
      </c>
      <c r="J97" s="52"/>
      <c r="K97" s="22"/>
      <c r="L97" s="48">
        <v>0.69299999999999995</v>
      </c>
      <c r="M97" s="54">
        <f t="shared" si="17"/>
        <v>0</v>
      </c>
      <c r="N97" s="53">
        <f t="shared" si="18"/>
        <v>0</v>
      </c>
      <c r="O97" s="53">
        <f t="shared" si="19"/>
        <v>0</v>
      </c>
      <c r="P97" s="53">
        <f t="shared" si="20"/>
        <v>0</v>
      </c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2:60" s="21" customFormat="1" x14ac:dyDescent="0.25">
      <c r="B98" s="38">
        <v>42309</v>
      </c>
      <c r="C98" s="44"/>
      <c r="D98" s="40"/>
      <c r="E98" s="41"/>
      <c r="F98" s="42">
        <f t="shared" si="22"/>
        <v>0</v>
      </c>
      <c r="G98" s="1">
        <f t="shared" si="23"/>
        <v>0</v>
      </c>
      <c r="H98" s="43">
        <f>IF(E98="d",M98,IF(OR(D98&lt;0,E98=1,E98="p"),M98,IF(G98="soma rend =",SUM($H$4:H97),IF(G98="saldo final =",(IF(AND(D96&gt;0,E96="d"),"coloque (-)",(IF(-D96&gt;I96,Zero,I96+D96)))),G98*F98))))</f>
        <v>0</v>
      </c>
      <c r="I98" s="43">
        <f t="shared" si="24"/>
        <v>0</v>
      </c>
      <c r="J98" s="52"/>
      <c r="K98" s="22"/>
      <c r="L98" s="48">
        <v>0.67989999999999995</v>
      </c>
      <c r="M98" s="54">
        <f t="shared" si="17"/>
        <v>0</v>
      </c>
      <c r="N98" s="53">
        <f t="shared" si="18"/>
        <v>0</v>
      </c>
      <c r="O98" s="53">
        <f t="shared" si="19"/>
        <v>0</v>
      </c>
      <c r="P98" s="53">
        <f t="shared" si="20"/>
        <v>0</v>
      </c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2:60" s="21" customFormat="1" x14ac:dyDescent="0.25">
      <c r="B99" s="2">
        <v>42339</v>
      </c>
      <c r="C99" s="15"/>
      <c r="D99" s="16"/>
      <c r="E99" s="17"/>
      <c r="F99" s="18">
        <f t="shared" si="22"/>
        <v>0</v>
      </c>
      <c r="G99" s="19">
        <f t="shared" si="23"/>
        <v>0</v>
      </c>
      <c r="H99" s="20">
        <f>IF(E99="d",M99,IF(OR(D99&lt;0,E99=1,E99="p"),M99,IF(G99="soma rend =",SUM($H$4:H98),IF(G99="saldo final =",(IF(AND(D97&gt;0,E97="d"),"coloque (-)",(IF(-D97&gt;I97,Zero,I97+D97)))),G99*F99))))</f>
        <v>0</v>
      </c>
      <c r="I99" s="20">
        <f t="shared" si="24"/>
        <v>0</v>
      </c>
      <c r="J99" s="52"/>
      <c r="L99" s="48">
        <v>0.63029999999999997</v>
      </c>
      <c r="M99" s="54">
        <f t="shared" si="17"/>
        <v>0</v>
      </c>
      <c r="N99" s="53">
        <f t="shared" si="18"/>
        <v>0</v>
      </c>
      <c r="O99" s="53">
        <f t="shared" si="19"/>
        <v>0</v>
      </c>
      <c r="P99" s="53">
        <f t="shared" si="20"/>
        <v>0</v>
      </c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2:60" s="21" customFormat="1" x14ac:dyDescent="0.25">
      <c r="B100" s="38">
        <v>42370</v>
      </c>
      <c r="C100" s="39"/>
      <c r="D100" s="40"/>
      <c r="E100" s="41"/>
      <c r="F100" s="42">
        <f t="shared" ref="F100:F109" si="25">IF(E99="d","",IF(G100=0,0,IF(F99="","",L100/$K$4)))</f>
        <v>0</v>
      </c>
      <c r="G100" s="1">
        <f t="shared" ref="G100:G109" si="26">IF(G99="SOMA REND =","SALDO FINAL =",IF(E99="d","SOMA REND =",IF(I99="SOMA REND",I99/E98,IF(I98="SOMA REND",I99/E98,IF(E100="D",I99,I99+D100)))))</f>
        <v>0</v>
      </c>
      <c r="H100" s="43">
        <f>IF(E100="d",M100,IF(OR(D100&lt;0,E100=1,E100="p"),M100,IF(G100="soma rend =",SUM($H$4:H99),IF(G100="saldo final =",(IF(AND(D98&gt;0,E98="d"),"coloque (-)",(IF(-D98&gt;I98,Zero,I98+D98)))),G100*F100))))</f>
        <v>0</v>
      </c>
      <c r="I100" s="43">
        <f t="shared" ref="I100:I109" si="27">G100+H100</f>
        <v>0</v>
      </c>
      <c r="L100" s="27">
        <v>0.72609999999999997</v>
      </c>
      <c r="M100" s="54">
        <f t="shared" si="17"/>
        <v>0</v>
      </c>
      <c r="N100" s="53">
        <f t="shared" si="18"/>
        <v>0</v>
      </c>
      <c r="O100" s="53">
        <f t="shared" si="19"/>
        <v>0</v>
      </c>
      <c r="P100" s="53">
        <f t="shared" si="20"/>
        <v>0</v>
      </c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2:60" x14ac:dyDescent="0.25">
      <c r="B101" s="2">
        <v>42401</v>
      </c>
      <c r="C101" s="24"/>
      <c r="D101" s="16"/>
      <c r="E101" s="17"/>
      <c r="F101" s="18">
        <f t="shared" si="25"/>
        <v>0</v>
      </c>
      <c r="G101" s="19">
        <f t="shared" si="26"/>
        <v>0</v>
      </c>
      <c r="H101" s="20">
        <f>IF(E101="d",M101,IF(OR(D101&lt;0,E101=1,E101="p"),M101,IF(G101="soma rend =",SUM($H$4:H100),IF(G101="saldo final =",(IF(AND(D99&gt;0,E99="d"),"coloque (-)",(IF(-D99&gt;I99,Zero,I99+D99)))),G101*F101))))</f>
        <v>0</v>
      </c>
      <c r="I101" s="20">
        <f t="shared" si="27"/>
        <v>0</v>
      </c>
      <c r="L101" s="30">
        <v>0.63270000000000004</v>
      </c>
      <c r="M101" s="54">
        <f t="shared" si="17"/>
        <v>0</v>
      </c>
      <c r="N101" s="53">
        <f t="shared" si="18"/>
        <v>0</v>
      </c>
      <c r="O101" s="53">
        <f t="shared" si="19"/>
        <v>0</v>
      </c>
      <c r="P101" s="53">
        <f t="shared" si="20"/>
        <v>0</v>
      </c>
    </row>
    <row r="102" spans="2:60" x14ac:dyDescent="0.25">
      <c r="B102" s="38">
        <v>42430</v>
      </c>
      <c r="C102" s="39"/>
      <c r="D102" s="40"/>
      <c r="E102" s="41"/>
      <c r="F102" s="42">
        <f t="shared" si="25"/>
        <v>0</v>
      </c>
      <c r="G102" s="1">
        <f t="shared" si="26"/>
        <v>0</v>
      </c>
      <c r="H102" s="43">
        <f>IF(E102="d",M102,IF(OR(D102&lt;0,E102=1,E102="p"),M102,IF(G102="soma rend =",SUM($H$4:H101),IF(G102="saldo final =",(IF(AND(D100&gt;0,E100="d"),"coloque (-)",(IF(-D100&gt;I100,Zero,I100+D100)))),G102*F102))))</f>
        <v>0</v>
      </c>
      <c r="I102" s="43">
        <f t="shared" si="27"/>
        <v>0</v>
      </c>
      <c r="L102" s="30">
        <v>0.59619999999999995</v>
      </c>
      <c r="M102" s="54">
        <f t="shared" si="17"/>
        <v>0</v>
      </c>
      <c r="N102" s="53">
        <f t="shared" si="18"/>
        <v>0</v>
      </c>
      <c r="O102" s="53">
        <f t="shared" si="19"/>
        <v>0</v>
      </c>
      <c r="P102" s="53">
        <f t="shared" si="20"/>
        <v>0</v>
      </c>
    </row>
    <row r="103" spans="2:60" x14ac:dyDescent="0.25">
      <c r="B103" s="2">
        <v>42461</v>
      </c>
      <c r="C103" s="15"/>
      <c r="D103" s="16"/>
      <c r="E103" s="17"/>
      <c r="F103" s="18">
        <f t="shared" si="25"/>
        <v>0</v>
      </c>
      <c r="G103" s="19">
        <f t="shared" si="26"/>
        <v>0</v>
      </c>
      <c r="H103" s="26">
        <f>IF(E103="d",M103,IF(OR(D103&lt;0,E103=1,E103="p"),M103,IF(G103="soma rend =",SUM($H$4:H102),IF(G103="saldo final =",(IF(AND(D101&gt;0,E101="d"),"coloque (-)",(IF(-D101&gt;I101,Zero,I101+D101)))),G103*F103))))</f>
        <v>0</v>
      </c>
      <c r="I103" s="26">
        <f t="shared" si="27"/>
        <v>0</v>
      </c>
      <c r="L103" s="30">
        <v>0.71789999999999998</v>
      </c>
      <c r="M103" s="54">
        <f t="shared" si="17"/>
        <v>0</v>
      </c>
      <c r="N103" s="53">
        <f t="shared" si="18"/>
        <v>0</v>
      </c>
      <c r="O103" s="53">
        <f t="shared" si="19"/>
        <v>0</v>
      </c>
      <c r="P103" s="53">
        <f t="shared" si="20"/>
        <v>0</v>
      </c>
    </row>
    <row r="104" spans="2:60" x14ac:dyDescent="0.25">
      <c r="B104" s="38">
        <v>42491</v>
      </c>
      <c r="C104" s="39"/>
      <c r="D104" s="40"/>
      <c r="E104" s="41"/>
      <c r="F104" s="42">
        <f t="shared" si="25"/>
        <v>0</v>
      </c>
      <c r="G104" s="1">
        <f t="shared" si="26"/>
        <v>0</v>
      </c>
      <c r="H104" s="43">
        <f>IF(E104="d",M104,IF(OR(D104&lt;0,E104=1,E104="p"),M104,IF(G104="soma rend =",SUM($H$4:H103),IF(G104="saldo final =",(IF(AND(D102&gt;0,E102="d"),"coloque (-)",(IF(-D102&gt;I102,Zero,I102+D102)))),G104*F104))))</f>
        <v>0</v>
      </c>
      <c r="I104" s="43">
        <f t="shared" si="27"/>
        <v>0</v>
      </c>
      <c r="L104" s="30">
        <v>0.63109999999999999</v>
      </c>
      <c r="M104" s="54">
        <f t="shared" si="17"/>
        <v>0</v>
      </c>
      <c r="N104" s="53">
        <f t="shared" si="18"/>
        <v>0</v>
      </c>
      <c r="O104" s="53">
        <f t="shared" si="19"/>
        <v>0</v>
      </c>
      <c r="P104" s="53">
        <f t="shared" si="20"/>
        <v>0</v>
      </c>
    </row>
    <row r="105" spans="2:60" x14ac:dyDescent="0.25">
      <c r="B105" s="2">
        <v>42522</v>
      </c>
      <c r="C105" s="24"/>
      <c r="D105" s="16"/>
      <c r="E105" s="17"/>
      <c r="F105" s="18">
        <f t="shared" si="25"/>
        <v>0</v>
      </c>
      <c r="G105" s="19">
        <f t="shared" si="26"/>
        <v>0</v>
      </c>
      <c r="H105" s="20">
        <f>IF(E105="d",M105,IF(OR(D105&lt;0,E105=1,E105="p"),M105,IF(G105="soma rend =",SUM($H$4:H104),IF(G105="saldo final =",(IF(AND(D103&gt;0,E103="d"),"coloque (-)",(IF(-D103&gt;I103,Zero,I103+D103)))),G105*F105))))</f>
        <v>0</v>
      </c>
      <c r="I105" s="20">
        <f t="shared" si="27"/>
        <v>0</v>
      </c>
      <c r="L105" s="30">
        <v>0.65410000000000001</v>
      </c>
      <c r="M105" s="54">
        <f t="shared" si="17"/>
        <v>0</v>
      </c>
      <c r="N105" s="53">
        <f t="shared" si="18"/>
        <v>0</v>
      </c>
      <c r="O105" s="53">
        <f t="shared" si="19"/>
        <v>0</v>
      </c>
      <c r="P105" s="53">
        <f t="shared" si="20"/>
        <v>0</v>
      </c>
    </row>
    <row r="106" spans="2:60" x14ac:dyDescent="0.25">
      <c r="B106" s="38">
        <v>42552</v>
      </c>
      <c r="C106" s="44"/>
      <c r="D106" s="40"/>
      <c r="E106" s="41"/>
      <c r="F106" s="42">
        <f t="shared" si="25"/>
        <v>0</v>
      </c>
      <c r="G106" s="1">
        <f t="shared" si="26"/>
        <v>0</v>
      </c>
      <c r="H106" s="43">
        <f>IF(E106="d",M106,IF(OR(D106&lt;0,E106=1,E106="p"),M106,IF(G106="soma rend =",SUM($H$4:H105),IF(G106="saldo final =",(IF(AND(D104&gt;0,E104="d"),"coloque (-)",(IF(-D104&gt;I104,Zero,I104+D104)))),G106*F106))))</f>
        <v>0</v>
      </c>
      <c r="I106" s="43">
        <f t="shared" si="27"/>
        <v>0</v>
      </c>
      <c r="L106" s="30">
        <v>0.70530000000000004</v>
      </c>
      <c r="M106" s="54">
        <f t="shared" si="17"/>
        <v>0</v>
      </c>
      <c r="N106" s="53">
        <f t="shared" si="18"/>
        <v>0</v>
      </c>
      <c r="O106" s="53">
        <f t="shared" si="19"/>
        <v>0</v>
      </c>
      <c r="P106" s="53">
        <f t="shared" si="20"/>
        <v>0</v>
      </c>
      <c r="AV106" s="10" t="s">
        <v>14</v>
      </c>
      <c r="AW106" s="10" t="s">
        <v>15</v>
      </c>
      <c r="AX106" s="10" t="s">
        <v>16</v>
      </c>
      <c r="AY106" s="10" t="s">
        <v>17</v>
      </c>
      <c r="AZ106" s="10" t="s">
        <v>18</v>
      </c>
      <c r="BA106" s="10" t="s">
        <v>19</v>
      </c>
    </row>
    <row r="107" spans="2:60" x14ac:dyDescent="0.25">
      <c r="B107" s="2">
        <v>42583</v>
      </c>
      <c r="C107" s="15"/>
      <c r="D107" s="16"/>
      <c r="E107" s="17"/>
      <c r="F107" s="18">
        <f t="shared" si="25"/>
        <v>0</v>
      </c>
      <c r="G107" s="19">
        <f t="shared" si="26"/>
        <v>0</v>
      </c>
      <c r="H107" s="20">
        <f>IF(E107="d",M107,IF(OR(D107&lt;0,E107=1,E107="p"),M107,IF(G107="soma rend =",SUM($H$4:H106),IF(G107="saldo final =",(IF(AND(D105&gt;0,E105="d"),"coloque (-)",(IF(-D105&gt;I105,Zero,I105+D105)))),G107*F107))))</f>
        <v>0</v>
      </c>
      <c r="I107" s="20">
        <f t="shared" si="27"/>
        <v>0</v>
      </c>
      <c r="L107" s="30">
        <v>0.66290000000000004</v>
      </c>
      <c r="M107" s="54">
        <f t="shared" si="17"/>
        <v>0</v>
      </c>
      <c r="N107" s="53">
        <f t="shared" si="18"/>
        <v>0</v>
      </c>
      <c r="O107" s="53">
        <f t="shared" si="19"/>
        <v>0</v>
      </c>
      <c r="P107" s="53">
        <f t="shared" si="20"/>
        <v>0</v>
      </c>
      <c r="AV107" s="10">
        <v>2017</v>
      </c>
      <c r="AW107" s="10">
        <v>0.68579999999999997</v>
      </c>
      <c r="AX107" s="10">
        <v>0.67090000000000005</v>
      </c>
      <c r="AY107" s="10">
        <v>0.53039999999999998</v>
      </c>
      <c r="AZ107" s="10">
        <v>0.65269999999999995</v>
      </c>
      <c r="BA107" s="10">
        <v>0.5</v>
      </c>
      <c r="BB107" s="10">
        <v>0.57679999999999998</v>
      </c>
      <c r="BC107" s="10">
        <v>0.55389999999999995</v>
      </c>
      <c r="BD107" s="10">
        <v>0.56259999999999999</v>
      </c>
      <c r="BE107" s="10">
        <v>0.55120000000000002</v>
      </c>
      <c r="BF107" s="10" t="s">
        <v>21</v>
      </c>
      <c r="BG107" s="10" t="s">
        <v>21</v>
      </c>
      <c r="BH107" s="10" t="s">
        <v>21</v>
      </c>
    </row>
    <row r="108" spans="2:60" x14ac:dyDescent="0.25">
      <c r="B108" s="38">
        <v>42614</v>
      </c>
      <c r="C108" s="44"/>
      <c r="D108" s="40"/>
      <c r="E108" s="41"/>
      <c r="F108" s="42">
        <f t="shared" si="25"/>
        <v>0</v>
      </c>
      <c r="G108" s="1">
        <f t="shared" si="26"/>
        <v>0</v>
      </c>
      <c r="H108" s="43">
        <f>IF(E108="d",M108,IF(OR(D108&lt;0,E108=1,E108="p"),M108,IF(G108="soma rend =",SUM($H$4:H107),IF(G108="saldo final =",(IF(AND(D106&gt;0,E106="d"),"coloque (-)",(IF(-D106&gt;I106,Zero,I106+D106)))),G108*F108))))</f>
        <v>0</v>
      </c>
      <c r="I108" s="43">
        <f t="shared" si="27"/>
        <v>0</v>
      </c>
      <c r="L108" s="30">
        <v>0.75580000000000003</v>
      </c>
      <c r="M108" s="54">
        <f t="shared" si="17"/>
        <v>0</v>
      </c>
      <c r="N108" s="53">
        <f t="shared" si="18"/>
        <v>0</v>
      </c>
      <c r="O108" s="53">
        <f t="shared" si="19"/>
        <v>0</v>
      </c>
      <c r="P108" s="53">
        <f t="shared" si="20"/>
        <v>0</v>
      </c>
      <c r="AV108" s="10" t="s">
        <v>23</v>
      </c>
      <c r="AW108" s="10">
        <v>0.68579999999999997</v>
      </c>
      <c r="AX108" s="10">
        <v>1.3613</v>
      </c>
      <c r="AY108" s="10">
        <v>1.8989</v>
      </c>
      <c r="AZ108" s="10">
        <v>2.5640000000000001</v>
      </c>
      <c r="BA108" s="10">
        <v>3.0768</v>
      </c>
      <c r="BB108" s="10">
        <v>3.6714000000000002</v>
      </c>
      <c r="BC108" s="10">
        <v>4.2455999999999996</v>
      </c>
      <c r="BD108" s="10">
        <v>4.8320999999999996</v>
      </c>
      <c r="BE108" s="10">
        <v>5.4099000000000004</v>
      </c>
      <c r="BF108" s="10" t="s">
        <v>21</v>
      </c>
      <c r="BG108" s="10" t="s">
        <v>21</v>
      </c>
      <c r="BH108" s="10" t="s">
        <v>21</v>
      </c>
    </row>
    <row r="109" spans="2:60" x14ac:dyDescent="0.25">
      <c r="B109" s="2">
        <v>42644</v>
      </c>
      <c r="C109" s="24"/>
      <c r="D109" s="16"/>
      <c r="E109" s="17"/>
      <c r="F109" s="18">
        <f t="shared" si="25"/>
        <v>0</v>
      </c>
      <c r="G109" s="19">
        <f t="shared" si="26"/>
        <v>0</v>
      </c>
      <c r="H109" s="20">
        <f>IF(E109="d",M109,IF(OR(D109&lt;0,E109=1,E109="p"),M109,IF(G109="soma rend =",SUM($H$4:H108),IF(G109="saldo final =",(IF(AND(D107&gt;0,E107="d"),"coloque (-)",(IF(-D107&gt;I107,Zero,I107+D107)))),G109*F109))))</f>
        <v>0</v>
      </c>
      <c r="I109" s="20">
        <f t="shared" si="27"/>
        <v>0</v>
      </c>
      <c r="L109" s="30">
        <v>0.6583</v>
      </c>
      <c r="M109" s="54">
        <f t="shared" si="17"/>
        <v>0</v>
      </c>
      <c r="N109" s="53">
        <f t="shared" ref="N109:N116" si="28">IF(C109="",0,I108*F109*(C109-B109)/(B110-B109))</f>
        <v>0</v>
      </c>
      <c r="O109" s="53">
        <f t="shared" ref="O109:O115" si="29">IF(D109="",0,IF(E109="D",0,G109*F109*(B110-C109)/(B110-B109)))</f>
        <v>0</v>
      </c>
      <c r="P109" s="53">
        <f t="shared" ref="P109:P116" si="30">IF(E109="p",0,IF(E109=1,0,IF(E109="d",0,IF(D109&lt;0,0,G109*F109))))</f>
        <v>0</v>
      </c>
      <c r="AV109" s="10" t="s">
        <v>20</v>
      </c>
      <c r="AW109" s="10">
        <v>0.68579999999999997</v>
      </c>
      <c r="AX109" s="10">
        <v>0.67090000000000005</v>
      </c>
      <c r="AY109" s="10">
        <v>0.53039999999999998</v>
      </c>
      <c r="AZ109" s="10">
        <v>0.65269999999999995</v>
      </c>
      <c r="BA109" s="10">
        <v>0.5</v>
      </c>
      <c r="BB109" s="10">
        <v>0.57679999999999998</v>
      </c>
      <c r="BC109" s="10">
        <v>0.55389999999999995</v>
      </c>
      <c r="BD109" s="10">
        <v>0.56259999999999999</v>
      </c>
      <c r="BE109" s="10">
        <v>0.55120000000000002</v>
      </c>
      <c r="BF109" s="10" t="s">
        <v>21</v>
      </c>
      <c r="BG109" s="10" t="s">
        <v>21</v>
      </c>
      <c r="BH109" s="10" t="s">
        <v>21</v>
      </c>
    </row>
    <row r="110" spans="2:60" x14ac:dyDescent="0.25">
      <c r="B110" s="38">
        <v>42675</v>
      </c>
      <c r="C110" s="44"/>
      <c r="D110" s="40"/>
      <c r="E110" s="41"/>
      <c r="F110" s="42">
        <f t="shared" ref="F110:F112" si="31">IF(E109="d","",IF(G110=0,0,IF(F109="","",L110/$K$4)))</f>
        <v>0</v>
      </c>
      <c r="G110" s="1">
        <f t="shared" ref="G110:G112" si="32">IF(G109="SOMA REND =","SALDO FINAL =",IF(E109="d","SOMA REND =",IF(I109="SOMA REND",I109/E108,IF(I108="SOMA REND",I109/E108,IF(E110="D",I109,I109+D110)))))</f>
        <v>0</v>
      </c>
      <c r="H110" s="43">
        <f>IF(E110="d",M110,IF(OR(D110&lt;0,E110=1,E110="p"),M110,IF(G110="soma rend =",SUM($H$4:H109),IF(G110="saldo final =",(IF(AND(D108&gt;0,E108="d"),"coloque (-)",(IF(-D108&gt;I108,Zero,I108+D108)))),G110*F110))))</f>
        <v>0</v>
      </c>
      <c r="I110" s="43">
        <f t="shared" ref="I110:I112" si="33">G110+H110</f>
        <v>0</v>
      </c>
      <c r="L110" s="30">
        <v>0.66090000000000004</v>
      </c>
      <c r="M110" s="54">
        <f t="shared" ref="M110" si="34">SUM(N110:P110)</f>
        <v>0</v>
      </c>
      <c r="N110" s="53">
        <f t="shared" si="28"/>
        <v>0</v>
      </c>
      <c r="O110" s="53">
        <f t="shared" si="29"/>
        <v>0</v>
      </c>
      <c r="P110" s="53">
        <f t="shared" si="30"/>
        <v>0</v>
      </c>
      <c r="AV110" s="10" t="s">
        <v>24</v>
      </c>
      <c r="AW110" s="10">
        <v>0.68579999999999997</v>
      </c>
      <c r="AX110" s="10">
        <v>1.3613</v>
      </c>
      <c r="AY110" s="10">
        <v>1.8989</v>
      </c>
      <c r="AZ110" s="10">
        <v>2.5640000000000001</v>
      </c>
      <c r="BA110" s="10">
        <v>3.0768</v>
      </c>
      <c r="BB110" s="10">
        <v>3.6714000000000002</v>
      </c>
      <c r="BC110" s="10">
        <v>4.2455999999999996</v>
      </c>
      <c r="BD110" s="10">
        <v>4.8320999999999996</v>
      </c>
      <c r="BE110" s="10">
        <v>5.4099000000000004</v>
      </c>
      <c r="BF110" s="10" t="s">
        <v>21</v>
      </c>
      <c r="BG110" s="10" t="s">
        <v>21</v>
      </c>
      <c r="BH110" s="10" t="s">
        <v>21</v>
      </c>
    </row>
    <row r="111" spans="2:60" x14ac:dyDescent="0.25">
      <c r="B111" s="2">
        <v>42705</v>
      </c>
      <c r="C111" s="24"/>
      <c r="D111" s="16"/>
      <c r="E111" s="17"/>
      <c r="F111" s="18">
        <f t="shared" si="31"/>
        <v>0</v>
      </c>
      <c r="G111" s="19">
        <f t="shared" si="32"/>
        <v>0</v>
      </c>
      <c r="H111" s="20">
        <f>IF(E111="d",M111,IF(OR(D111&lt;0,E111=1,E111="p"),M111,IF(G111="soma rend =",SUM($H$4:H110),IF(G111="saldo final =",(IF(AND(D109&gt;0,E109="d"),"coloque (-)",(IF(-D109&gt;I109,Zero,I109+D109)))),G111*F111))))</f>
        <v>0</v>
      </c>
      <c r="I111" s="20">
        <f t="shared" si="33"/>
        <v>0</v>
      </c>
      <c r="L111" s="30">
        <v>0.64349999999999996</v>
      </c>
      <c r="M111" s="54">
        <f t="shared" ref="M111" si="35">SUM(N111:P111)</f>
        <v>0</v>
      </c>
      <c r="N111" s="53">
        <f t="shared" si="28"/>
        <v>0</v>
      </c>
      <c r="O111" s="53">
        <f t="shared" si="29"/>
        <v>0</v>
      </c>
      <c r="P111" s="53">
        <f t="shared" si="30"/>
        <v>0</v>
      </c>
    </row>
    <row r="112" spans="2:60" x14ac:dyDescent="0.25">
      <c r="B112" s="38">
        <v>42736</v>
      </c>
      <c r="C112" s="44"/>
      <c r="D112" s="40"/>
      <c r="E112" s="41"/>
      <c r="F112" s="42">
        <f t="shared" si="31"/>
        <v>0</v>
      </c>
      <c r="G112" s="1">
        <f t="shared" si="32"/>
        <v>0</v>
      </c>
      <c r="H112" s="43">
        <f>IF(E112="d",M112,IF(OR(D112&lt;0,E112=1,E112="p"),M112,IF(G112="soma rend =",SUM($H$4:H111),IF(G112="saldo final =",(IF(AND(D110&gt;0,E110="d"),"coloque (-)",(IF(-D110&gt;I110,Zero,I110+D110)))),G112*F112))))</f>
        <v>0</v>
      </c>
      <c r="I112" s="43">
        <f t="shared" si="33"/>
        <v>0</v>
      </c>
      <c r="L112" s="30">
        <v>0.68579999999999997</v>
      </c>
      <c r="M112" s="54">
        <f t="shared" si="17"/>
        <v>0</v>
      </c>
      <c r="N112" s="53">
        <f t="shared" si="28"/>
        <v>0</v>
      </c>
      <c r="O112" s="53">
        <f t="shared" si="29"/>
        <v>0</v>
      </c>
      <c r="P112" s="53">
        <f t="shared" si="30"/>
        <v>0</v>
      </c>
    </row>
    <row r="113" spans="2:34" x14ac:dyDescent="0.25">
      <c r="B113" s="2">
        <v>42767</v>
      </c>
      <c r="C113" s="24"/>
      <c r="D113" s="16"/>
      <c r="E113" s="17"/>
      <c r="F113" s="18">
        <f t="shared" ref="F113:F116" si="36">IF(E112="d","",IF(G113=0,0,IF(F112="","",L113/$K$4)))</f>
        <v>0</v>
      </c>
      <c r="G113" s="19">
        <f t="shared" ref="G113:G116" si="37">IF(G112="SOMA REND =","SALDO FINAL =",IF(E112="d","SOMA REND =",IF(I112="SOMA REND",I112/E111,IF(I111="SOMA REND",I112/E111,IF(E113="D",I112,I112+D113)))))</f>
        <v>0</v>
      </c>
      <c r="H113" s="20">
        <f>IF(E113="d",M113,IF(OR(D113&lt;0,E113=1,E113="p"),M113,IF(G113="soma rend =",SUM($H$4:H112),IF(G113="saldo final =",(IF(AND(D111&gt;0,E111="d"),"coloque (-)",(IF(-D111&gt;I111,Zero,I111+D111)))),G113*F113))))</f>
        <v>0</v>
      </c>
      <c r="I113" s="20">
        <f t="shared" ref="I113:I116" si="38">G113+H113</f>
        <v>0</v>
      </c>
      <c r="L113" s="70">
        <v>0.67090000000000005</v>
      </c>
      <c r="M113" s="54">
        <f t="shared" ref="M113:M116" si="39">SUM(N113:P113)</f>
        <v>0</v>
      </c>
      <c r="N113" s="53">
        <f t="shared" si="28"/>
        <v>0</v>
      </c>
      <c r="O113" s="53">
        <f t="shared" si="29"/>
        <v>0</v>
      </c>
      <c r="P113" s="53">
        <f t="shared" si="30"/>
        <v>0</v>
      </c>
    </row>
    <row r="114" spans="2:34" x14ac:dyDescent="0.25">
      <c r="B114" s="38">
        <v>42795</v>
      </c>
      <c r="C114" s="44"/>
      <c r="D114" s="40"/>
      <c r="E114" s="41"/>
      <c r="F114" s="42">
        <f t="shared" si="36"/>
        <v>0</v>
      </c>
      <c r="G114" s="1">
        <f t="shared" si="37"/>
        <v>0</v>
      </c>
      <c r="H114" s="43">
        <f>IF(E114="d",M114,IF(OR(D114&lt;0,E114=1,E114="p"),M114,IF(G114="soma rend =",SUM($H$4:H113),IF(G114="saldo final =",(IF(AND(D112&gt;0,E112="d"),"coloque (-)",(IF(-D112&gt;I112,Zero,I112+D112)))),G114*F114))))</f>
        <v>0</v>
      </c>
      <c r="I114" s="43">
        <f t="shared" si="38"/>
        <v>0</v>
      </c>
      <c r="L114" s="70">
        <v>0.53039999999999998</v>
      </c>
      <c r="M114" s="54">
        <f t="shared" si="39"/>
        <v>0</v>
      </c>
      <c r="N114" s="53">
        <f t="shared" si="28"/>
        <v>0</v>
      </c>
      <c r="O114" s="53">
        <f t="shared" si="29"/>
        <v>0</v>
      </c>
      <c r="P114" s="53">
        <f t="shared" si="30"/>
        <v>0</v>
      </c>
    </row>
    <row r="115" spans="2:34" x14ac:dyDescent="0.25">
      <c r="B115" s="2">
        <v>42826</v>
      </c>
      <c r="C115" s="15"/>
      <c r="D115" s="16"/>
      <c r="E115" s="17"/>
      <c r="F115" s="18">
        <f t="shared" si="36"/>
        <v>0</v>
      </c>
      <c r="G115" s="19">
        <f t="shared" si="37"/>
        <v>0</v>
      </c>
      <c r="H115" s="20">
        <f>IF(E115="d",M115,IF(OR(D115&lt;0,E115=1,E115="p"),M115,IF(G115="soma rend =",SUM($H$4:H114),IF(G115="saldo final =",(IF(AND(D113&gt;0,E113="d"),"coloque (-)",(IF(-D113&gt;I113,Zero,I113+D113)))),G115*F115))))</f>
        <v>0</v>
      </c>
      <c r="I115" s="20">
        <f t="shared" si="38"/>
        <v>0</v>
      </c>
      <c r="L115" s="70">
        <v>0.65269999999999995</v>
      </c>
      <c r="M115" s="54">
        <f t="shared" si="39"/>
        <v>0</v>
      </c>
      <c r="N115" s="53">
        <f t="shared" si="28"/>
        <v>0</v>
      </c>
      <c r="O115" s="53">
        <f t="shared" si="29"/>
        <v>0</v>
      </c>
      <c r="P115" s="53">
        <f t="shared" si="30"/>
        <v>0</v>
      </c>
      <c r="V115" s="94"/>
      <c r="W115" s="98" t="s">
        <v>9</v>
      </c>
      <c r="X115" s="98" t="s">
        <v>10</v>
      </c>
      <c r="Y115" s="98" t="s">
        <v>11</v>
      </c>
      <c r="Z115" s="98" t="s">
        <v>12</v>
      </c>
      <c r="AA115" s="98" t="s">
        <v>13</v>
      </c>
      <c r="AB115" s="98" t="s">
        <v>14</v>
      </c>
      <c r="AC115" s="98" t="s">
        <v>15</v>
      </c>
      <c r="AD115" s="98" t="s">
        <v>16</v>
      </c>
      <c r="AE115" s="98" t="s">
        <v>17</v>
      </c>
      <c r="AF115" s="98" t="s">
        <v>18</v>
      </c>
      <c r="AG115" s="98" t="s">
        <v>19</v>
      </c>
      <c r="AH115" s="93"/>
    </row>
    <row r="116" spans="2:34" x14ac:dyDescent="0.25">
      <c r="B116" s="38">
        <v>42856</v>
      </c>
      <c r="C116" s="44"/>
      <c r="D116" s="40"/>
      <c r="E116" s="41"/>
      <c r="F116" s="42">
        <f t="shared" si="36"/>
        <v>0</v>
      </c>
      <c r="G116" s="1">
        <f t="shared" si="37"/>
        <v>0</v>
      </c>
      <c r="H116" s="43">
        <f>IF(E116="d",M116,IF(OR(D116&lt;0,E116=1,E116="p"),M116,IF(G116="soma rend =",SUM($H$4:H115),IF(G116="saldo final =",(IF(AND(D114&gt;0,E114="d"),"coloque (-)",(IF(-D114&gt;I114,Zero,I114+D114)))),G116*F116))))</f>
        <v>0</v>
      </c>
      <c r="I116" s="43">
        <f t="shared" si="38"/>
        <v>0</v>
      </c>
      <c r="L116" s="55">
        <v>0.5</v>
      </c>
      <c r="M116" s="54">
        <f t="shared" si="39"/>
        <v>0</v>
      </c>
      <c r="N116" s="53">
        <f t="shared" si="28"/>
        <v>0</v>
      </c>
      <c r="O116" s="53">
        <f>IF(D116="",0,IF(E116="D",0,G116*F116*(B117-C116)/(B117-B116)))</f>
        <v>0</v>
      </c>
      <c r="P116" s="53">
        <f t="shared" si="30"/>
        <v>0</v>
      </c>
      <c r="V116" s="95" t="s">
        <v>8</v>
      </c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6"/>
    </row>
    <row r="117" spans="2:34" x14ac:dyDescent="0.25">
      <c r="B117" s="2">
        <v>42887</v>
      </c>
      <c r="C117" s="15"/>
      <c r="D117" s="16"/>
      <c r="E117" s="17"/>
      <c r="F117" s="18">
        <f t="shared" ref="F117:F133" si="40">IF(E116="d","",IF(G117=0,0,IF(F116="","",L117/$K$4)))</f>
        <v>0</v>
      </c>
      <c r="G117" s="19">
        <f t="shared" ref="G117:G133" si="41">IF(G116="SOMA REND =","SALDO FINAL =",IF(E116="d","SOMA REND =",IF(I116="SOMA REND",I116/E115,IF(I115="SOMA REND",I116/E115,IF(E117="D",I116,I116+D117)))))</f>
        <v>0</v>
      </c>
      <c r="H117" s="20">
        <f>IF(E117="d",M117,IF(OR(D117&lt;0,E117=1,E117="p"),M117,IF(G117="soma rend =",SUM($H$4:H116),IF(G117="saldo final =",(IF(AND(D115&gt;0,E115="d"),"coloque (-)",(IF(-D115&gt;I115,Zero,I115+D115)))),G117*F117))))</f>
        <v>0</v>
      </c>
      <c r="I117" s="20">
        <f t="shared" ref="I117:I133" si="42">G117+H117</f>
        <v>0</v>
      </c>
      <c r="L117" s="70">
        <v>0.57679999999999998</v>
      </c>
      <c r="M117" s="54">
        <f t="shared" ref="M117:M119" si="43">SUM(N117:P117)</f>
        <v>0</v>
      </c>
      <c r="N117" s="53">
        <f t="shared" ref="N117:N119" si="44">IF(C117="",0,I116*F117*(C117-B117)/(B118-B117))</f>
        <v>0</v>
      </c>
      <c r="O117" s="53">
        <f>IF(D117="",0,IF(E117="D",0,G117*F117*(B118-C117)/(B118-B117)))</f>
        <v>0</v>
      </c>
      <c r="P117" s="53">
        <f t="shared" ref="P117:P119" si="45">IF(E117="p",0,IF(E117=1,0,IF(E117="d",0,IF(D117&lt;0,0,G117*F117))))</f>
        <v>0</v>
      </c>
      <c r="U117" s="60">
        <v>2017</v>
      </c>
      <c r="V117" s="55">
        <v>0.68579999999999997</v>
      </c>
      <c r="W117" s="55">
        <v>0.67090000000000005</v>
      </c>
      <c r="X117" s="55">
        <v>0.53039999999999998</v>
      </c>
      <c r="Y117" s="55">
        <v>0.65269999999999995</v>
      </c>
      <c r="Z117" s="55">
        <v>0.5</v>
      </c>
      <c r="AA117" s="55">
        <v>0.57679999999999998</v>
      </c>
      <c r="AB117" s="55">
        <v>0.55389999999999995</v>
      </c>
      <c r="AC117" s="55">
        <v>0.56259999999999999</v>
      </c>
      <c r="AD117" s="55">
        <v>0.55120000000000002</v>
      </c>
      <c r="AE117" s="55">
        <v>0.5</v>
      </c>
      <c r="AF117" s="55" t="s">
        <v>21</v>
      </c>
      <c r="AG117" s="55" t="s">
        <v>21</v>
      </c>
    </row>
    <row r="118" spans="2:34" x14ac:dyDescent="0.25">
      <c r="B118" s="38">
        <v>42917</v>
      </c>
      <c r="C118" s="44"/>
      <c r="D118" s="40"/>
      <c r="E118" s="41"/>
      <c r="F118" s="42">
        <f t="shared" si="40"/>
        <v>0</v>
      </c>
      <c r="G118" s="1">
        <f t="shared" si="41"/>
        <v>0</v>
      </c>
      <c r="H118" s="43">
        <f>IF(E118="d",M118,IF(OR(D118&lt;0,E118=1,E118="p"),M118,IF(G118="soma rend =",SUM($H$4:H117),IF(G118="saldo final =",(IF(AND(D116&gt;0,E116="d"),"coloque (-)",(IF(-D116&gt;I116,Zero,I116+D116)))),G118*F118))))</f>
        <v>0</v>
      </c>
      <c r="I118" s="43">
        <f t="shared" si="42"/>
        <v>0</v>
      </c>
      <c r="L118" s="55">
        <v>0.55389999999999995</v>
      </c>
      <c r="M118" s="54">
        <f t="shared" si="43"/>
        <v>0</v>
      </c>
      <c r="N118" s="53">
        <f t="shared" si="44"/>
        <v>0</v>
      </c>
      <c r="O118" s="53">
        <f>IF(D118="",0,IF(E118="D",0,G118*F118*(B119-C118)/(B119-B118)))</f>
        <v>0</v>
      </c>
      <c r="P118" s="53">
        <f t="shared" si="45"/>
        <v>0</v>
      </c>
      <c r="U118" s="90" t="s">
        <v>23</v>
      </c>
      <c r="V118" s="91">
        <v>0.68579999999999997</v>
      </c>
      <c r="W118" s="91">
        <v>1.3613</v>
      </c>
      <c r="X118" s="91">
        <v>1.8989</v>
      </c>
      <c r="Y118" s="91">
        <v>2.5640000000000001</v>
      </c>
      <c r="Z118" s="91">
        <v>3.0768</v>
      </c>
      <c r="AA118" s="91">
        <v>3.6714000000000002</v>
      </c>
      <c r="AB118" s="91">
        <v>4.2455999999999996</v>
      </c>
      <c r="AC118" s="91">
        <v>4.8320999999999996</v>
      </c>
      <c r="AD118" s="91">
        <v>5.4099000000000004</v>
      </c>
      <c r="AE118" s="55">
        <v>5.4099000000000004</v>
      </c>
      <c r="AF118" s="55" t="s">
        <v>21</v>
      </c>
      <c r="AG118" s="55" t="s">
        <v>21</v>
      </c>
    </row>
    <row r="119" spans="2:34" x14ac:dyDescent="0.25">
      <c r="B119" s="2">
        <v>42948</v>
      </c>
      <c r="C119" s="15"/>
      <c r="D119" s="16"/>
      <c r="E119" s="17"/>
      <c r="F119" s="18">
        <f t="shared" si="40"/>
        <v>0</v>
      </c>
      <c r="G119" s="19">
        <f t="shared" si="41"/>
        <v>0</v>
      </c>
      <c r="H119" s="20">
        <f>IF(E119="d",M119,IF(OR(D119&lt;0,E119=1,E119="p"),M119,IF(G119="soma rend =",SUM($H$4:H118),IF(G119="saldo final =",(IF(AND(D117&gt;0,E117="d"),"coloque (-)",(IF(-D117&gt;I117,Zero,I117+D117)))),G119*F119))))</f>
        <v>0</v>
      </c>
      <c r="I119" s="20">
        <f t="shared" si="42"/>
        <v>0</v>
      </c>
      <c r="L119" s="70">
        <v>0.56259999999999999</v>
      </c>
      <c r="M119" s="54">
        <f t="shared" si="43"/>
        <v>0</v>
      </c>
      <c r="N119" s="53">
        <f t="shared" si="44"/>
        <v>0</v>
      </c>
      <c r="O119" s="53">
        <f t="shared" ref="O119:O133" si="46">IF(D119="",0,IF(E119="D",0,G119*F119*(B120-C119)/(B120-B119)))</f>
        <v>0</v>
      </c>
      <c r="P119" s="53">
        <f t="shared" si="45"/>
        <v>0</v>
      </c>
      <c r="U119" s="92" t="s">
        <v>20</v>
      </c>
      <c r="V119" s="55">
        <v>0.68579999999999997</v>
      </c>
      <c r="W119" s="55">
        <v>0.67090000000000005</v>
      </c>
      <c r="X119" s="55">
        <v>0.53039999999999998</v>
      </c>
      <c r="Y119" s="55">
        <v>0.65269999999999995</v>
      </c>
      <c r="Z119" s="55">
        <v>0.5</v>
      </c>
      <c r="AA119" s="55">
        <v>0.57679999999999998</v>
      </c>
      <c r="AB119" s="55">
        <v>0.55389999999999995</v>
      </c>
      <c r="AC119" s="55">
        <v>0.56259999999999999</v>
      </c>
      <c r="AD119" s="55">
        <v>0.55120000000000002</v>
      </c>
      <c r="AE119" s="55">
        <v>0.5</v>
      </c>
      <c r="AF119" s="55" t="s">
        <v>21</v>
      </c>
      <c r="AG119" s="55" t="s">
        <v>21</v>
      </c>
    </row>
    <row r="120" spans="2:34" x14ac:dyDescent="0.25">
      <c r="B120" s="38">
        <v>42979</v>
      </c>
      <c r="C120" s="44"/>
      <c r="D120" s="40"/>
      <c r="E120" s="41"/>
      <c r="F120" s="42">
        <f t="shared" si="40"/>
        <v>0</v>
      </c>
      <c r="G120" s="1">
        <f t="shared" si="41"/>
        <v>0</v>
      </c>
      <c r="H120" s="43">
        <f>IF(E120="d",M120,IF(OR(D120&lt;0,E120=1,E120="p"),M120,IF(G120="soma rend =",SUM($H$4:H119),IF(G120="saldo final =",(IF(AND(D118&gt;0,E118="d"),"coloque (-)",(IF(-D118&gt;I118,Zero,I118+D118)))),G120*F120))))</f>
        <v>0</v>
      </c>
      <c r="I120" s="43">
        <f t="shared" si="42"/>
        <v>0</v>
      </c>
      <c r="L120" s="55">
        <v>0.55120000000000002</v>
      </c>
      <c r="M120" s="54">
        <f t="shared" ref="M120:M133" si="47">SUM(N120:P120)</f>
        <v>0</v>
      </c>
      <c r="N120" s="53">
        <f t="shared" ref="N120:N133" si="48">IF(C120="",0,I119*F120*(C120-B120)/(B121-B120))</f>
        <v>0</v>
      </c>
      <c r="O120" s="53">
        <f t="shared" si="46"/>
        <v>0</v>
      </c>
      <c r="P120" s="53">
        <f t="shared" ref="P120:P133" si="49">IF(E120="p",0,IF(E120=1,0,IF(E120="d",0,IF(D120&lt;0,0,G120*F120))))</f>
        <v>0</v>
      </c>
      <c r="U120" s="92" t="s">
        <v>24</v>
      </c>
      <c r="V120" s="91">
        <v>0.68579999999999997</v>
      </c>
      <c r="W120" s="91">
        <v>1.3613</v>
      </c>
      <c r="X120" s="91">
        <v>1.8989</v>
      </c>
      <c r="Y120" s="91">
        <v>2.5640000000000001</v>
      </c>
      <c r="Z120" s="91">
        <v>3.0768</v>
      </c>
      <c r="AA120" s="91">
        <v>3.6714000000000002</v>
      </c>
      <c r="AB120" s="91">
        <v>4.2455999999999996</v>
      </c>
      <c r="AC120" s="91">
        <v>4.8320999999999996</v>
      </c>
      <c r="AD120" s="91">
        <v>5.4099000000000004</v>
      </c>
      <c r="AE120" s="55">
        <v>5.4099000000000004</v>
      </c>
      <c r="AF120" s="55" t="s">
        <v>21</v>
      </c>
      <c r="AG120" s="97"/>
    </row>
    <row r="121" spans="2:34" x14ac:dyDescent="0.25">
      <c r="B121" s="2">
        <v>43009</v>
      </c>
      <c r="C121" s="15"/>
      <c r="D121" s="16"/>
      <c r="E121" s="17"/>
      <c r="F121" s="18">
        <f t="shared" si="40"/>
        <v>0</v>
      </c>
      <c r="G121" s="19">
        <f t="shared" si="41"/>
        <v>0</v>
      </c>
      <c r="H121" s="20">
        <f>IF(E121="d",M121,IF(OR(D121&lt;0,E121=1,E121="p"),M121,IF(G121="soma rend =",SUM($H$4:H120),IF(G121="saldo final =",(IF(AND(D119&gt;0,E119="d"),"coloque (-)",(IF(-D119&gt;I119,Zero,I119+D119)))),G121*F121))))</f>
        <v>0</v>
      </c>
      <c r="I121" s="20">
        <f t="shared" si="42"/>
        <v>0</v>
      </c>
      <c r="L121" s="70">
        <v>0.5</v>
      </c>
      <c r="M121" s="54">
        <f>SUM(N121:P121)</f>
        <v>0</v>
      </c>
      <c r="N121" s="53">
        <f t="shared" si="48"/>
        <v>0</v>
      </c>
      <c r="O121" s="53">
        <f t="shared" si="46"/>
        <v>0</v>
      </c>
      <c r="P121" s="53">
        <f t="shared" si="49"/>
        <v>0</v>
      </c>
    </row>
    <row r="122" spans="2:34" x14ac:dyDescent="0.25">
      <c r="B122" s="38">
        <v>43040</v>
      </c>
      <c r="C122" s="44"/>
      <c r="D122" s="40"/>
      <c r="E122" s="41"/>
      <c r="F122" s="42">
        <f t="shared" si="40"/>
        <v>0</v>
      </c>
      <c r="G122" s="1">
        <f t="shared" si="41"/>
        <v>0</v>
      </c>
      <c r="H122" s="43">
        <f>IF(E122="d",M122,IF(OR(D122&lt;0,E122=1,E122="p"),M122,IF(G122="soma rend =",SUM($H$4:H121),IF(G122="saldo final =",(IF(AND(D120&gt;0,E120="d"),"coloque (-)",(IF(-D120&gt;I120,Zero,I120+D120)))),G122*F122))))</f>
        <v>0</v>
      </c>
      <c r="I122" s="43">
        <f t="shared" si="42"/>
        <v>0</v>
      </c>
      <c r="L122" s="55">
        <v>0.5</v>
      </c>
      <c r="M122" s="54">
        <f t="shared" si="47"/>
        <v>0</v>
      </c>
      <c r="N122" s="53">
        <f t="shared" si="48"/>
        <v>0</v>
      </c>
      <c r="O122" s="53">
        <f t="shared" si="46"/>
        <v>0</v>
      </c>
      <c r="P122" s="53">
        <f t="shared" si="49"/>
        <v>0</v>
      </c>
    </row>
    <row r="123" spans="2:34" x14ac:dyDescent="0.25">
      <c r="B123" s="2">
        <v>43070</v>
      </c>
      <c r="C123" s="15"/>
      <c r="D123" s="16"/>
      <c r="E123" s="17"/>
      <c r="F123" s="18">
        <f t="shared" si="40"/>
        <v>0</v>
      </c>
      <c r="G123" s="19">
        <f t="shared" si="41"/>
        <v>0</v>
      </c>
      <c r="H123" s="20">
        <f>IF(E123="d",M123,IF(OR(D123&lt;0,E123=1,E123="p"),M123,IF(G123="soma rend =",SUM($H$4:H122),IF(G123="saldo final =",(IF(AND(D121&gt;0,E121="d"),"coloque (-)",(IF(-D121&gt;I121,Zero,I121+D121)))),G123*F123))))</f>
        <v>0</v>
      </c>
      <c r="I123" s="20">
        <f t="shared" si="42"/>
        <v>0</v>
      </c>
      <c r="L123" s="70">
        <v>0.5</v>
      </c>
      <c r="M123" s="54">
        <f t="shared" si="47"/>
        <v>0</v>
      </c>
      <c r="N123" s="53">
        <f t="shared" si="48"/>
        <v>0</v>
      </c>
      <c r="O123" s="53">
        <f t="shared" si="46"/>
        <v>0</v>
      </c>
      <c r="P123" s="53">
        <f t="shared" si="49"/>
        <v>0</v>
      </c>
    </row>
    <row r="124" spans="2:34" x14ac:dyDescent="0.25">
      <c r="B124" s="38">
        <v>43101</v>
      </c>
      <c r="C124" s="39"/>
      <c r="D124" s="40"/>
      <c r="E124" s="41"/>
      <c r="F124" s="42">
        <f t="shared" si="40"/>
        <v>0</v>
      </c>
      <c r="G124" s="1">
        <f t="shared" si="41"/>
        <v>0</v>
      </c>
      <c r="H124" s="43">
        <f>IF(E124="d",M124,IF(OR(D124&lt;0,E124=1,E124="p"),M124,IF(G124="soma rend =",SUM($H$4:H123),IF(G124="saldo final =",(IF(AND(D122&gt;0,E122="d"),"coloque (-)",(IF(-D122&gt;I122,Zero,I122+D122)))),G124*F124))))</f>
        <v>0</v>
      </c>
      <c r="I124" s="43">
        <f t="shared" si="42"/>
        <v>0</v>
      </c>
      <c r="L124" s="55">
        <v>0.5</v>
      </c>
      <c r="M124" s="54">
        <f t="shared" si="47"/>
        <v>0</v>
      </c>
      <c r="N124" s="53">
        <f t="shared" si="48"/>
        <v>0</v>
      </c>
      <c r="O124" s="53">
        <f t="shared" si="46"/>
        <v>0</v>
      </c>
      <c r="P124" s="53">
        <f t="shared" si="49"/>
        <v>0</v>
      </c>
      <c r="U124" s="67"/>
      <c r="V124" s="68" t="s">
        <v>8</v>
      </c>
      <c r="W124" s="68" t="s">
        <v>9</v>
      </c>
      <c r="X124" s="68" t="s">
        <v>10</v>
      </c>
      <c r="Y124" s="68" t="s">
        <v>11</v>
      </c>
      <c r="Z124" s="68" t="s">
        <v>12</v>
      </c>
      <c r="AA124" s="68" t="s">
        <v>13</v>
      </c>
      <c r="AB124" s="68" t="s">
        <v>14</v>
      </c>
      <c r="AC124" s="68" t="s">
        <v>15</v>
      </c>
      <c r="AD124" s="68" t="s">
        <v>16</v>
      </c>
      <c r="AE124" s="68" t="s">
        <v>17</v>
      </c>
      <c r="AF124" s="68" t="s">
        <v>18</v>
      </c>
      <c r="AG124" s="68" t="s">
        <v>19</v>
      </c>
    </row>
    <row r="125" spans="2:34" x14ac:dyDescent="0.25">
      <c r="B125" s="2">
        <v>43132</v>
      </c>
      <c r="C125" s="15"/>
      <c r="D125" s="16"/>
      <c r="E125" s="17"/>
      <c r="F125" s="18">
        <f t="shared" si="40"/>
        <v>0</v>
      </c>
      <c r="G125" s="19">
        <f t="shared" si="41"/>
        <v>0</v>
      </c>
      <c r="H125" s="20">
        <f>IF(E125="d",M125,IF(OR(D125&lt;0,E125=1,E125="p"),M125,IF(G125="soma rend =",SUM($H$4:H124),IF(G125="saldo final =",(IF(AND(D123&gt;0,E123="d"),"coloque (-)",(IF(-D123&gt;I123,Zero,I123+D123)))),G125*F125))))</f>
        <v>0</v>
      </c>
      <c r="I125" s="20">
        <f t="shared" si="42"/>
        <v>0</v>
      </c>
      <c r="L125" s="70">
        <v>0.5</v>
      </c>
      <c r="M125" s="54">
        <f t="shared" si="47"/>
        <v>0</v>
      </c>
      <c r="N125" s="53">
        <f t="shared" si="48"/>
        <v>0</v>
      </c>
      <c r="O125" s="53">
        <f t="shared" si="46"/>
        <v>0</v>
      </c>
      <c r="P125" s="53">
        <f t="shared" si="49"/>
        <v>0</v>
      </c>
      <c r="U125" s="68">
        <v>2017</v>
      </c>
      <c r="V125" s="74">
        <v>0.68579999999999997</v>
      </c>
      <c r="W125" s="74">
        <v>0.67090000000000005</v>
      </c>
      <c r="X125" s="74">
        <v>0.53039999999999998</v>
      </c>
      <c r="Y125" s="74">
        <v>0.65269999999999995</v>
      </c>
      <c r="Z125" s="74">
        <v>0.5</v>
      </c>
      <c r="AA125" s="74">
        <v>0.57679999999999998</v>
      </c>
      <c r="AB125" s="80" t="s">
        <v>21</v>
      </c>
      <c r="AC125" s="80" t="s">
        <v>21</v>
      </c>
      <c r="AD125" s="80" t="s">
        <v>21</v>
      </c>
      <c r="AE125" s="80" t="s">
        <v>21</v>
      </c>
      <c r="AF125" s="80" t="s">
        <v>21</v>
      </c>
      <c r="AG125" s="80" t="s">
        <v>21</v>
      </c>
    </row>
    <row r="126" spans="2:34" x14ac:dyDescent="0.25">
      <c r="B126" s="38">
        <v>43160</v>
      </c>
      <c r="C126" s="44"/>
      <c r="D126" s="40"/>
      <c r="E126" s="41"/>
      <c r="F126" s="42">
        <f t="shared" si="40"/>
        <v>0</v>
      </c>
      <c r="G126" s="1">
        <f t="shared" si="41"/>
        <v>0</v>
      </c>
      <c r="H126" s="43">
        <f>IF(E126="d",M126,IF(OR(D126&lt;0,E126=1,E126="p"),M126,IF(G126="soma rend =",SUM($H$4:H125),IF(G126="saldo final =",(IF(AND(D124&gt;0,E124="d"),"coloque (-)",(IF(-D124&gt;I124,Zero,I124+D124)))),G126*F126))))</f>
        <v>0</v>
      </c>
      <c r="I126" s="43">
        <f t="shared" si="42"/>
        <v>0</v>
      </c>
      <c r="L126" s="55">
        <v>0.5</v>
      </c>
      <c r="M126" s="54">
        <f t="shared" si="47"/>
        <v>0</v>
      </c>
      <c r="N126" s="53">
        <f t="shared" si="48"/>
        <v>0</v>
      </c>
      <c r="O126" s="53">
        <f t="shared" si="46"/>
        <v>0</v>
      </c>
      <c r="P126" s="53">
        <f t="shared" si="49"/>
        <v>0</v>
      </c>
      <c r="U126" s="81" t="s">
        <v>23</v>
      </c>
      <c r="V126" s="75">
        <v>0.68579999999999997</v>
      </c>
      <c r="W126" s="75">
        <v>1.3613</v>
      </c>
      <c r="X126" s="75">
        <v>1.8989</v>
      </c>
      <c r="Y126" s="75">
        <v>2.5640000000000001</v>
      </c>
      <c r="Z126" s="75">
        <v>3.0768</v>
      </c>
      <c r="AA126" s="75">
        <v>3.6714000000000002</v>
      </c>
      <c r="AB126" s="80" t="s">
        <v>21</v>
      </c>
      <c r="AC126" s="80" t="s">
        <v>21</v>
      </c>
      <c r="AD126" s="80" t="s">
        <v>21</v>
      </c>
      <c r="AE126" s="80" t="s">
        <v>21</v>
      </c>
      <c r="AF126" s="80" t="s">
        <v>21</v>
      </c>
      <c r="AG126" s="80" t="s">
        <v>21</v>
      </c>
    </row>
    <row r="127" spans="2:34" x14ac:dyDescent="0.25">
      <c r="B127" s="2">
        <v>43191</v>
      </c>
      <c r="C127" s="15"/>
      <c r="D127" s="16"/>
      <c r="E127" s="17"/>
      <c r="F127" s="18">
        <f t="shared" si="40"/>
        <v>0</v>
      </c>
      <c r="G127" s="19">
        <f t="shared" si="41"/>
        <v>0</v>
      </c>
      <c r="H127" s="20">
        <f>IF(E127="d",M127,IF(OR(D127&lt;0,E127=1,E127="p"),M127,IF(G127="soma rend =",SUM($H$4:H126),IF(G127="saldo final =",(IF(AND(D125&gt;0,E125="d"),"coloque (-)",(IF(-D125&gt;I125,Zero,I125+D125)))),G127*F127))))</f>
        <v>0</v>
      </c>
      <c r="I127" s="20">
        <f t="shared" si="42"/>
        <v>0</v>
      </c>
      <c r="L127" s="70"/>
      <c r="M127" s="54">
        <f t="shared" si="47"/>
        <v>0</v>
      </c>
      <c r="N127" s="53">
        <f t="shared" si="48"/>
        <v>0</v>
      </c>
      <c r="O127" s="53">
        <f t="shared" si="46"/>
        <v>0</v>
      </c>
      <c r="P127" s="53">
        <f t="shared" si="49"/>
        <v>0</v>
      </c>
      <c r="U127" s="69" t="s">
        <v>20</v>
      </c>
      <c r="V127" s="74">
        <v>0.68579999999999997</v>
      </c>
      <c r="W127" s="74">
        <v>0.67090000000000005</v>
      </c>
      <c r="X127" s="74">
        <v>0.53039999999999998</v>
      </c>
      <c r="Y127" s="74">
        <v>0.65269999999999995</v>
      </c>
      <c r="Z127" s="74">
        <v>0.5</v>
      </c>
      <c r="AA127" s="74">
        <v>0.57679999999999998</v>
      </c>
      <c r="AB127" s="80" t="s">
        <v>21</v>
      </c>
      <c r="AC127" s="80" t="s">
        <v>21</v>
      </c>
      <c r="AD127" s="80" t="s">
        <v>21</v>
      </c>
      <c r="AE127" s="80" t="s">
        <v>21</v>
      </c>
      <c r="AF127" s="80" t="s">
        <v>21</v>
      </c>
      <c r="AG127" s="80" t="s">
        <v>21</v>
      </c>
    </row>
    <row r="128" spans="2:34" x14ac:dyDescent="0.25">
      <c r="B128" s="38">
        <v>43221</v>
      </c>
      <c r="C128" s="44"/>
      <c r="D128" s="40"/>
      <c r="E128" s="41"/>
      <c r="F128" s="42">
        <f t="shared" si="40"/>
        <v>0</v>
      </c>
      <c r="G128" s="1">
        <f t="shared" si="41"/>
        <v>0</v>
      </c>
      <c r="H128" s="43">
        <f>IF(E128="d",M128,IF(OR(D128&lt;0,E128=1,E128="p"),M128,IF(G128="soma rend =",SUM($H$4:H127),IF(G128="saldo final =",(IF(AND(D126&gt;0,E126="d"),"coloque (-)",(IF(-D126&gt;I126,Zero,I126+D126)))),G128*F128))))</f>
        <v>0</v>
      </c>
      <c r="I128" s="43">
        <f t="shared" si="42"/>
        <v>0</v>
      </c>
      <c r="L128" s="55"/>
      <c r="M128" s="54">
        <f t="shared" si="47"/>
        <v>0</v>
      </c>
      <c r="N128" s="53">
        <f t="shared" si="48"/>
        <v>0</v>
      </c>
      <c r="O128" s="53">
        <f t="shared" si="46"/>
        <v>0</v>
      </c>
      <c r="P128" s="53">
        <f t="shared" si="49"/>
        <v>0</v>
      </c>
      <c r="U128" s="69" t="s">
        <v>24</v>
      </c>
      <c r="V128" s="75">
        <v>0.68579999999999997</v>
      </c>
      <c r="W128" s="75">
        <v>1.3613</v>
      </c>
      <c r="X128" s="75">
        <v>1.8989</v>
      </c>
      <c r="Y128" s="75">
        <v>2.5640000000000001</v>
      </c>
      <c r="Z128" s="75">
        <v>3.0768</v>
      </c>
      <c r="AA128" s="75">
        <v>3.6714000000000002</v>
      </c>
      <c r="AB128" s="80" t="s">
        <v>21</v>
      </c>
      <c r="AC128" s="80" t="s">
        <v>21</v>
      </c>
      <c r="AD128" s="80" t="s">
        <v>21</v>
      </c>
      <c r="AE128" s="80" t="s">
        <v>21</v>
      </c>
      <c r="AF128" s="80" t="s">
        <v>21</v>
      </c>
      <c r="AG128" s="80" t="s">
        <v>21</v>
      </c>
    </row>
    <row r="129" spans="2:33" x14ac:dyDescent="0.25">
      <c r="B129" s="2">
        <v>43252</v>
      </c>
      <c r="C129" s="15"/>
      <c r="D129" s="16"/>
      <c r="E129" s="17"/>
      <c r="F129" s="18">
        <f t="shared" si="40"/>
        <v>0</v>
      </c>
      <c r="G129" s="19">
        <f t="shared" si="41"/>
        <v>0</v>
      </c>
      <c r="H129" s="20">
        <f>IF(E129="d",M129,IF(OR(D129&lt;0,E129=1,E129="p"),M129,IF(G129="soma rend =",SUM($H$4:H128),IF(G129="saldo final =",(IF(AND(D127&gt;0,E127="d"),"coloque (-)",(IF(-D127&gt;I127,Zero,I127+D127)))),G129*F129))))</f>
        <v>0</v>
      </c>
      <c r="I129" s="20">
        <f t="shared" si="42"/>
        <v>0</v>
      </c>
      <c r="L129" s="70"/>
      <c r="M129" s="54">
        <f t="shared" si="47"/>
        <v>0</v>
      </c>
      <c r="N129" s="53">
        <f t="shared" si="48"/>
        <v>0</v>
      </c>
      <c r="O129" s="53">
        <f t="shared" si="46"/>
        <v>0</v>
      </c>
      <c r="P129" s="53">
        <f t="shared" si="49"/>
        <v>0</v>
      </c>
      <c r="U129" s="82"/>
      <c r="V129" s="68" t="s">
        <v>8</v>
      </c>
      <c r="W129" s="68" t="s">
        <v>9</v>
      </c>
      <c r="X129" s="68" t="s">
        <v>10</v>
      </c>
      <c r="Y129" s="68" t="s">
        <v>11</v>
      </c>
      <c r="Z129" s="68" t="s">
        <v>12</v>
      </c>
      <c r="AA129" s="68" t="s">
        <v>13</v>
      </c>
      <c r="AB129" s="68" t="s">
        <v>14</v>
      </c>
      <c r="AC129" s="68" t="s">
        <v>15</v>
      </c>
      <c r="AD129" s="68" t="s">
        <v>16</v>
      </c>
      <c r="AE129" s="68" t="s">
        <v>17</v>
      </c>
      <c r="AF129" s="68" t="s">
        <v>18</v>
      </c>
      <c r="AG129" s="68" t="s">
        <v>19</v>
      </c>
    </row>
    <row r="130" spans="2:33" x14ac:dyDescent="0.25">
      <c r="B130" s="38">
        <v>43282</v>
      </c>
      <c r="C130" s="44"/>
      <c r="D130" s="40"/>
      <c r="E130" s="41"/>
      <c r="F130" s="42">
        <f t="shared" si="40"/>
        <v>0</v>
      </c>
      <c r="G130" s="1">
        <f t="shared" si="41"/>
        <v>0</v>
      </c>
      <c r="H130" s="43">
        <f>IF(E130="d",M130,IF(OR(D130&lt;0,E130=1,E130="p"),M130,IF(G130="soma rend =",SUM($H$4:H129),IF(G130="saldo final =",(IF(AND(D128&gt;0,E128="d"),"coloque (-)",(IF(-D128&gt;I128,Zero,I128+D128)))),G130*F130))))</f>
        <v>0</v>
      </c>
      <c r="I130" s="43">
        <f t="shared" si="42"/>
        <v>0</v>
      </c>
      <c r="L130" s="55"/>
      <c r="M130" s="54">
        <f t="shared" si="47"/>
        <v>0</v>
      </c>
      <c r="N130" s="53">
        <f t="shared" si="48"/>
        <v>0</v>
      </c>
      <c r="O130" s="53">
        <f t="shared" si="46"/>
        <v>0</v>
      </c>
      <c r="P130" s="53">
        <f t="shared" si="49"/>
        <v>0</v>
      </c>
      <c r="U130" s="68">
        <v>2016</v>
      </c>
      <c r="V130" s="74">
        <v>0.72609999999999997</v>
      </c>
      <c r="W130" s="74">
        <v>0.63270000000000004</v>
      </c>
      <c r="X130" s="74">
        <v>0.59619999999999995</v>
      </c>
      <c r="Y130" s="74">
        <v>0.71789999999999998</v>
      </c>
      <c r="Z130" s="74">
        <v>0.63109999999999999</v>
      </c>
      <c r="AA130" s="74">
        <v>0.65410000000000001</v>
      </c>
      <c r="AB130" s="74">
        <v>0.70530000000000004</v>
      </c>
      <c r="AC130" s="74">
        <v>0.66290000000000004</v>
      </c>
      <c r="AD130" s="74">
        <v>0.75580000000000003</v>
      </c>
      <c r="AE130" s="74">
        <v>0.6583</v>
      </c>
      <c r="AF130" s="74">
        <v>0.66090000000000004</v>
      </c>
      <c r="AG130" s="74">
        <v>0.64349999999999996</v>
      </c>
    </row>
    <row r="131" spans="2:33" x14ac:dyDescent="0.25">
      <c r="B131" s="2">
        <v>43313</v>
      </c>
      <c r="C131" s="15"/>
      <c r="D131" s="16"/>
      <c r="E131" s="17"/>
      <c r="F131" s="18">
        <f t="shared" si="40"/>
        <v>0</v>
      </c>
      <c r="G131" s="19">
        <f t="shared" si="41"/>
        <v>0</v>
      </c>
      <c r="H131" s="20">
        <f>IF(E131="d",M131,IF(OR(D131&lt;0,E131=1,E131="p"),M131,IF(G131="soma rend =",SUM($H$4:H130),IF(G131="saldo final =",(IF(AND(D129&gt;0,E129="d"),"coloque (-)",(IF(-D129&gt;I129,Zero,I129+D129)))),G131*F131))))</f>
        <v>0</v>
      </c>
      <c r="I131" s="20">
        <f t="shared" si="42"/>
        <v>0</v>
      </c>
      <c r="L131" s="70"/>
      <c r="M131" s="54">
        <f t="shared" si="47"/>
        <v>0</v>
      </c>
      <c r="N131" s="53">
        <f t="shared" si="48"/>
        <v>0</v>
      </c>
      <c r="O131" s="53">
        <f t="shared" si="46"/>
        <v>0</v>
      </c>
      <c r="P131" s="53">
        <f t="shared" si="49"/>
        <v>0</v>
      </c>
      <c r="U131" s="81" t="s">
        <v>23</v>
      </c>
      <c r="V131" s="75">
        <v>0.72609999999999997</v>
      </c>
      <c r="W131" s="75">
        <v>1.3633999999999999</v>
      </c>
      <c r="X131" s="75">
        <v>1.9677</v>
      </c>
      <c r="Y131" s="75">
        <v>2.6997</v>
      </c>
      <c r="Z131" s="75">
        <v>3.3479000000000001</v>
      </c>
      <c r="AA131" s="75">
        <v>4.0239000000000003</v>
      </c>
      <c r="AB131" s="75">
        <v>4.7576000000000001</v>
      </c>
      <c r="AC131" s="75">
        <v>5.452</v>
      </c>
      <c r="AD131" s="75">
        <v>6.2489999999999997</v>
      </c>
      <c r="AE131" s="75">
        <v>6.9484000000000004</v>
      </c>
      <c r="AF131" s="75">
        <v>7.6553000000000004</v>
      </c>
      <c r="AG131" s="75">
        <v>8.3480000000000008</v>
      </c>
    </row>
    <row r="132" spans="2:33" x14ac:dyDescent="0.25">
      <c r="B132" s="38">
        <v>43344</v>
      </c>
      <c r="C132" s="44"/>
      <c r="D132" s="40"/>
      <c r="E132" s="41"/>
      <c r="F132" s="42">
        <f t="shared" si="40"/>
        <v>0</v>
      </c>
      <c r="G132" s="1">
        <f t="shared" si="41"/>
        <v>0</v>
      </c>
      <c r="H132" s="43">
        <f>IF(E132="d",M132,IF(OR(D132&lt;0,E132=1,E132="p"),M132,IF(G132="soma rend =",SUM($H$4:H131),IF(G132="saldo final =",(IF(AND(D130&gt;0,E130="d"),"coloque (-)",(IF(-D130&gt;I130,Zero,I130+D130)))),G132*F132))))</f>
        <v>0</v>
      </c>
      <c r="I132" s="43">
        <f t="shared" si="42"/>
        <v>0</v>
      </c>
      <c r="L132" s="55"/>
      <c r="M132" s="54">
        <f t="shared" si="47"/>
        <v>0</v>
      </c>
      <c r="N132" s="53">
        <f t="shared" si="48"/>
        <v>0</v>
      </c>
      <c r="O132" s="53">
        <f t="shared" si="46"/>
        <v>0</v>
      </c>
      <c r="P132" s="53">
        <f t="shared" si="49"/>
        <v>0</v>
      </c>
      <c r="U132" s="69" t="s">
        <v>20</v>
      </c>
      <c r="V132" s="74">
        <v>0.72609999999999997</v>
      </c>
      <c r="W132" s="74">
        <v>0.63270000000000004</v>
      </c>
      <c r="X132" s="74">
        <v>0.59619999999999995</v>
      </c>
      <c r="Y132" s="74">
        <v>0.71789999999999998</v>
      </c>
      <c r="Z132" s="74">
        <v>0.63109999999999999</v>
      </c>
      <c r="AA132" s="74">
        <v>0.65410000000000001</v>
      </c>
      <c r="AB132" s="74">
        <v>0.70530000000000004</v>
      </c>
      <c r="AC132" s="74">
        <v>0.66290000000000004</v>
      </c>
      <c r="AD132" s="74">
        <v>0.75580000000000003</v>
      </c>
      <c r="AE132" s="74">
        <v>0.6583</v>
      </c>
      <c r="AF132" s="74">
        <v>0.66090000000000004</v>
      </c>
      <c r="AG132" s="74">
        <v>0.64349999999999996</v>
      </c>
    </row>
    <row r="133" spans="2:33" x14ac:dyDescent="0.25">
      <c r="B133" s="2">
        <v>43374</v>
      </c>
      <c r="C133" s="15"/>
      <c r="D133" s="16"/>
      <c r="E133" s="17"/>
      <c r="F133" s="18">
        <f t="shared" si="40"/>
        <v>0</v>
      </c>
      <c r="G133" s="19">
        <f t="shared" si="41"/>
        <v>0</v>
      </c>
      <c r="H133" s="20">
        <f>IF(E133="d",M133,IF(OR(D133&lt;0,E133=1,E133="p"),M133,IF(G133="soma rend =",SUM($H$4:H132),IF(G133="saldo final =",(IF(AND(D131&gt;0,E131="d"),"coloque (-)",(IF(-D131&gt;I131,Zero,I131+D131)))),G133*F133))))</f>
        <v>0</v>
      </c>
      <c r="I133" s="20">
        <f t="shared" si="42"/>
        <v>0</v>
      </c>
      <c r="L133" s="70"/>
      <c r="M133" s="54">
        <f t="shared" si="47"/>
        <v>0</v>
      </c>
      <c r="N133" s="53">
        <f t="shared" si="48"/>
        <v>0</v>
      </c>
      <c r="O133" s="53">
        <f t="shared" si="46"/>
        <v>0</v>
      </c>
      <c r="P133" s="53">
        <f t="shared" si="49"/>
        <v>0</v>
      </c>
      <c r="U133" s="69" t="s">
        <v>24</v>
      </c>
      <c r="V133" s="75">
        <v>0.72609999999999997</v>
      </c>
      <c r="W133" s="75">
        <v>1.3633999999999999</v>
      </c>
      <c r="X133" s="75">
        <v>1.9677</v>
      </c>
      <c r="Y133" s="75">
        <v>2.6997</v>
      </c>
      <c r="Z133" s="75">
        <v>3.3479000000000001</v>
      </c>
      <c r="AA133" s="75">
        <v>4.0239000000000003</v>
      </c>
      <c r="AB133" s="75">
        <v>4.7576000000000001</v>
      </c>
      <c r="AC133" s="75">
        <v>5.452</v>
      </c>
      <c r="AD133" s="75">
        <v>6.2489999999999997</v>
      </c>
      <c r="AE133" s="75">
        <v>6.9484000000000004</v>
      </c>
      <c r="AF133" s="75">
        <v>7.6553000000000004</v>
      </c>
      <c r="AG133" s="75">
        <v>8.3480000000000008</v>
      </c>
    </row>
    <row r="134" spans="2:33" x14ac:dyDescent="0.25">
      <c r="B134" s="38">
        <v>43405</v>
      </c>
      <c r="C134" s="44"/>
      <c r="D134" s="40"/>
      <c r="E134" s="41"/>
      <c r="F134" s="42">
        <f>IF(E116="d","",IF(G134=0,0,IF(F116="","",L134/$K$4)))</f>
        <v>0</v>
      </c>
      <c r="G134" s="1">
        <f>IF(G116="SOMA REND =","SALDO FINAL =",IF(E116="d","SOMA REND =",IF(I116="SOMA REND",I116/E115,IF(I115="SOMA REND",I116/E115,IF(E134="D",I116,I116+D134)))))</f>
        <v>0</v>
      </c>
      <c r="H134" s="43">
        <f>IF(E134="d",M134,IF(OR(D134&lt;0,E134=1,E134="p"),M134,IF(G134="soma rend =",SUM($H$4:H116),IF(G134="saldo final =",(IF(AND(D115&gt;0,E115="d"),"coloque (-)",(IF(-D115&gt;I115,Zero,I115+D115)))),G134*F134))))</f>
        <v>0</v>
      </c>
      <c r="I134" s="43">
        <f>G134+H134</f>
        <v>0</v>
      </c>
      <c r="L134" s="55"/>
      <c r="M134" s="54"/>
      <c r="N134" s="53"/>
      <c r="O134" s="53"/>
      <c r="P134" s="53"/>
      <c r="W134" s="83">
        <v>2017</v>
      </c>
      <c r="X134" s="76" t="s">
        <v>23</v>
      </c>
      <c r="Y134" s="84" t="s">
        <v>20</v>
      </c>
      <c r="Z134" s="84" t="s">
        <v>24</v>
      </c>
      <c r="AA134" s="85"/>
      <c r="AB134" s="83">
        <v>2016</v>
      </c>
      <c r="AC134" s="76" t="s">
        <v>23</v>
      </c>
      <c r="AD134" s="84" t="s">
        <v>20</v>
      </c>
      <c r="AE134" s="84" t="s">
        <v>24</v>
      </c>
    </row>
    <row r="135" spans="2:33" x14ac:dyDescent="0.25">
      <c r="K135" s="89">
        <v>42370</v>
      </c>
      <c r="U135" s="86" t="s">
        <v>8</v>
      </c>
      <c r="W135" s="87">
        <v>0.68579999999999997</v>
      </c>
      <c r="X135" s="77">
        <v>0.68579999999999997</v>
      </c>
      <c r="Y135" s="87">
        <v>0.68579999999999997</v>
      </c>
      <c r="Z135" s="77">
        <v>0.68579999999999997</v>
      </c>
      <c r="AA135" s="83" t="s">
        <v>8</v>
      </c>
      <c r="AB135" s="87">
        <v>0.72609999999999997</v>
      </c>
      <c r="AC135" s="77">
        <v>0.72609999999999997</v>
      </c>
      <c r="AD135" s="87">
        <v>0.72609999999999997</v>
      </c>
      <c r="AE135" s="77">
        <v>0.72609999999999997</v>
      </c>
    </row>
    <row r="136" spans="2:33" x14ac:dyDescent="0.25">
      <c r="U136" s="88" t="s">
        <v>9</v>
      </c>
      <c r="V136" s="86"/>
      <c r="W136" s="78" t="s">
        <v>21</v>
      </c>
      <c r="X136" s="78" t="s">
        <v>21</v>
      </c>
      <c r="Y136" s="78" t="s">
        <v>21</v>
      </c>
      <c r="Z136" s="78" t="s">
        <v>21</v>
      </c>
      <c r="AA136" s="83" t="s">
        <v>9</v>
      </c>
      <c r="AB136" s="87">
        <v>0.63270000000000004</v>
      </c>
      <c r="AC136" s="77">
        <v>1.3633999999999999</v>
      </c>
      <c r="AD136" s="87">
        <v>0.63270000000000004</v>
      </c>
      <c r="AE136" s="77">
        <v>1.3633999999999999</v>
      </c>
    </row>
    <row r="137" spans="2:33" x14ac:dyDescent="0.25">
      <c r="U137" s="88" t="s">
        <v>10</v>
      </c>
      <c r="V137" s="86"/>
      <c r="W137" s="78" t="s">
        <v>21</v>
      </c>
      <c r="X137" s="78" t="s">
        <v>21</v>
      </c>
      <c r="Y137" s="78" t="s">
        <v>21</v>
      </c>
      <c r="Z137" s="78" t="s">
        <v>21</v>
      </c>
      <c r="AA137" s="83" t="s">
        <v>10</v>
      </c>
      <c r="AB137" s="87">
        <v>0.59619999999999995</v>
      </c>
      <c r="AC137" s="77">
        <v>1.9677</v>
      </c>
      <c r="AD137" s="87">
        <v>0.59619999999999995</v>
      </c>
      <c r="AE137" s="77">
        <v>1.9677</v>
      </c>
    </row>
    <row r="138" spans="2:33" x14ac:dyDescent="0.25">
      <c r="U138" s="88" t="s">
        <v>11</v>
      </c>
      <c r="V138" s="86"/>
      <c r="W138" s="78" t="s">
        <v>21</v>
      </c>
      <c r="X138" s="78" t="s">
        <v>21</v>
      </c>
      <c r="Y138" s="78" t="s">
        <v>21</v>
      </c>
      <c r="Z138" s="78" t="s">
        <v>21</v>
      </c>
      <c r="AA138" s="83" t="s">
        <v>11</v>
      </c>
      <c r="AB138" s="87">
        <v>0.71789999999999998</v>
      </c>
      <c r="AC138" s="77">
        <v>2.6997</v>
      </c>
      <c r="AD138" s="87">
        <v>0.71789999999999998</v>
      </c>
      <c r="AE138" s="77">
        <v>2.6997</v>
      </c>
    </row>
    <row r="139" spans="2:33" x14ac:dyDescent="0.25">
      <c r="U139" s="88" t="s">
        <v>12</v>
      </c>
      <c r="V139" s="86"/>
      <c r="W139" s="78" t="s">
        <v>21</v>
      </c>
      <c r="X139" s="78" t="s">
        <v>21</v>
      </c>
      <c r="Y139" s="78" t="s">
        <v>21</v>
      </c>
      <c r="Z139" s="78" t="s">
        <v>21</v>
      </c>
      <c r="AA139" s="83" t="s">
        <v>12</v>
      </c>
      <c r="AB139" s="87">
        <v>0.63109999999999999</v>
      </c>
      <c r="AC139" s="77">
        <v>3.3479000000000001</v>
      </c>
      <c r="AD139" s="87">
        <v>0.63109999999999999</v>
      </c>
      <c r="AE139" s="77">
        <v>3.3479000000000001</v>
      </c>
    </row>
    <row r="140" spans="2:33" x14ac:dyDescent="0.25">
      <c r="U140" s="88" t="s">
        <v>13</v>
      </c>
      <c r="V140" s="86"/>
      <c r="W140" s="78" t="s">
        <v>21</v>
      </c>
      <c r="X140" s="78" t="s">
        <v>21</v>
      </c>
      <c r="Y140" s="78" t="s">
        <v>21</v>
      </c>
      <c r="Z140" s="78" t="s">
        <v>21</v>
      </c>
      <c r="AA140" s="83" t="s">
        <v>13</v>
      </c>
      <c r="AB140" s="87">
        <v>0.65410000000000001</v>
      </c>
      <c r="AC140" s="77">
        <v>4.0239000000000003</v>
      </c>
      <c r="AD140" s="87">
        <v>0.65410000000000001</v>
      </c>
      <c r="AE140" s="77">
        <v>4.0239000000000003</v>
      </c>
    </row>
    <row r="141" spans="2:33" x14ac:dyDescent="0.25">
      <c r="U141" s="88" t="s">
        <v>14</v>
      </c>
      <c r="V141" s="86"/>
      <c r="W141" s="78" t="s">
        <v>21</v>
      </c>
      <c r="X141" s="78" t="s">
        <v>21</v>
      </c>
      <c r="Y141" s="78" t="s">
        <v>21</v>
      </c>
      <c r="Z141" s="78" t="s">
        <v>21</v>
      </c>
      <c r="AA141" s="83" t="s">
        <v>14</v>
      </c>
      <c r="AB141" s="87">
        <v>0.70530000000000004</v>
      </c>
      <c r="AC141" s="77">
        <v>4.7576000000000001</v>
      </c>
      <c r="AD141" s="87">
        <v>0.70530000000000004</v>
      </c>
      <c r="AE141" s="77">
        <v>4.7576000000000001</v>
      </c>
    </row>
    <row r="142" spans="2:33" x14ac:dyDescent="0.25">
      <c r="U142" s="88" t="s">
        <v>15</v>
      </c>
      <c r="V142" s="86"/>
      <c r="W142" s="78" t="s">
        <v>21</v>
      </c>
      <c r="X142" s="78" t="s">
        <v>21</v>
      </c>
      <c r="Y142" s="78" t="s">
        <v>21</v>
      </c>
      <c r="Z142" s="78" t="s">
        <v>21</v>
      </c>
      <c r="AA142" s="83" t="s">
        <v>15</v>
      </c>
      <c r="AB142" s="87">
        <v>0.66290000000000004</v>
      </c>
      <c r="AC142" s="77">
        <v>5.452</v>
      </c>
      <c r="AD142" s="87">
        <v>0.66290000000000004</v>
      </c>
      <c r="AE142" s="77">
        <v>5.452</v>
      </c>
    </row>
    <row r="143" spans="2:33" x14ac:dyDescent="0.25">
      <c r="U143" s="88" t="s">
        <v>16</v>
      </c>
      <c r="V143" s="86"/>
      <c r="W143" s="78" t="s">
        <v>21</v>
      </c>
      <c r="X143" s="78" t="s">
        <v>21</v>
      </c>
      <c r="Y143" s="78" t="s">
        <v>21</v>
      </c>
      <c r="Z143" s="78" t="s">
        <v>21</v>
      </c>
      <c r="AA143" s="83" t="s">
        <v>16</v>
      </c>
      <c r="AB143" s="87">
        <v>0.75580000000000003</v>
      </c>
      <c r="AC143" s="77">
        <v>6.2489999999999997</v>
      </c>
      <c r="AD143" s="87">
        <v>0.75580000000000003</v>
      </c>
      <c r="AE143" s="77">
        <v>6.2489999999999997</v>
      </c>
    </row>
    <row r="144" spans="2:33" x14ac:dyDescent="0.25">
      <c r="U144" s="88" t="s">
        <v>17</v>
      </c>
      <c r="V144" s="86"/>
      <c r="W144" s="78" t="s">
        <v>21</v>
      </c>
      <c r="X144" s="78" t="s">
        <v>21</v>
      </c>
      <c r="Y144" s="78" t="s">
        <v>21</v>
      </c>
      <c r="Z144" s="78" t="s">
        <v>21</v>
      </c>
      <c r="AA144" s="83" t="s">
        <v>17</v>
      </c>
      <c r="AB144" s="87">
        <v>0.6583</v>
      </c>
      <c r="AC144" s="77">
        <v>6.9484000000000004</v>
      </c>
      <c r="AD144" s="87">
        <v>0.6583</v>
      </c>
      <c r="AE144" s="77">
        <v>6.9484000000000004</v>
      </c>
    </row>
    <row r="145" spans="21:31" x14ac:dyDescent="0.25">
      <c r="U145" s="88" t="s">
        <v>18</v>
      </c>
      <c r="V145" s="86"/>
      <c r="W145" s="78" t="s">
        <v>21</v>
      </c>
      <c r="X145" s="78" t="s">
        <v>21</v>
      </c>
      <c r="Y145" s="78" t="s">
        <v>21</v>
      </c>
      <c r="Z145" s="78" t="s">
        <v>21</v>
      </c>
      <c r="AA145" s="83" t="s">
        <v>18</v>
      </c>
      <c r="AB145" s="87">
        <v>0.66090000000000004</v>
      </c>
      <c r="AC145" s="77">
        <v>7.6553000000000004</v>
      </c>
      <c r="AD145" s="87">
        <v>0.66090000000000004</v>
      </c>
      <c r="AE145" s="77">
        <v>7.6553000000000004</v>
      </c>
    </row>
    <row r="146" spans="21:31" x14ac:dyDescent="0.25">
      <c r="U146" s="88" t="s">
        <v>19</v>
      </c>
      <c r="V146" s="86"/>
      <c r="W146" s="78" t="s">
        <v>21</v>
      </c>
      <c r="X146" s="78" t="s">
        <v>21</v>
      </c>
      <c r="Y146" s="78" t="s">
        <v>21</v>
      </c>
      <c r="Z146" s="78" t="s">
        <v>21</v>
      </c>
      <c r="AA146" s="83" t="s">
        <v>19</v>
      </c>
      <c r="AB146" s="87">
        <v>0.64349999999999996</v>
      </c>
      <c r="AC146" s="77">
        <v>8.3480000000000008</v>
      </c>
      <c r="AD146" s="87">
        <v>0.64349999999999996</v>
      </c>
      <c r="AE146" s="77">
        <v>8.3480000000000008</v>
      </c>
    </row>
  </sheetData>
  <sheetProtection sheet="1" formatColumns="0" formatRows="0" autoFilter="0"/>
  <sortState ref="B1:E73">
    <sortCondition ref="B73"/>
  </sortState>
  <mergeCells count="11">
    <mergeCell ref="AB115:AB116"/>
    <mergeCell ref="W115:W116"/>
    <mergeCell ref="X115:X116"/>
    <mergeCell ref="Y115:Y116"/>
    <mergeCell ref="Z115:Z116"/>
    <mergeCell ref="AA115:AA116"/>
    <mergeCell ref="AC115:AC116"/>
    <mergeCell ref="AD115:AD116"/>
    <mergeCell ref="AE115:AE116"/>
    <mergeCell ref="AF115:AF116"/>
    <mergeCell ref="AG115:AG116"/>
  </mergeCells>
  <conditionalFormatting sqref="G1:I99 G110:I133 G135:I1048576">
    <cfRule type="cellIs" dxfId="130" priority="152" operator="lessThan">
      <formula>0</formula>
    </cfRule>
  </conditionalFormatting>
  <conditionalFormatting sqref="H1:H99 H110:H133 H135:H1048576">
    <cfRule type="containsText" dxfId="129" priority="97" operator="containsText" text="coloque">
      <formula>NOT(ISERROR(SEARCH("coloque",H1)))</formula>
    </cfRule>
    <cfRule type="containsText" dxfId="128" priority="148" stopIfTrue="1" operator="containsText" text="VALOR">
      <formula>NOT(ISERROR(SEARCH("VALOR",H1)))</formula>
    </cfRule>
    <cfRule type="containsText" dxfId="127" priority="149" operator="containsText" text="VALOR">
      <formula>NOT(ISERROR(SEARCH("VALOR",H1)))</formula>
    </cfRule>
  </conditionalFormatting>
  <conditionalFormatting sqref="G1:H99 G110:H133 G135:H1048576">
    <cfRule type="containsText" dxfId="126" priority="150" operator="containsText" text="SOMA">
      <formula>NOT(ISERROR(SEARCH("SOMA",G1)))</formula>
    </cfRule>
  </conditionalFormatting>
  <conditionalFormatting sqref="H4:H99 H110:H133">
    <cfRule type="cellIs" dxfId="125" priority="147" operator="equal">
      <formula>#VALUE!</formula>
    </cfRule>
  </conditionalFormatting>
  <conditionalFormatting sqref="F4:F15 G1:G15 F15:G99 G135:G1048576 F110:G133">
    <cfRule type="containsErrors" dxfId="124" priority="146">
      <formula>ISERROR(F1)</formula>
    </cfRule>
  </conditionalFormatting>
  <conditionalFormatting sqref="H1:I99 H110:I133 H135:I1048576">
    <cfRule type="expression" dxfId="123" priority="144">
      <formula>SE</formula>
    </cfRule>
    <cfRule type="containsErrors" dxfId="122" priority="145">
      <formula>ISERROR(H1)</formula>
    </cfRule>
  </conditionalFormatting>
  <conditionalFormatting sqref="E4:E99 E110:E133">
    <cfRule type="containsText" dxfId="121" priority="138" operator="containsText" text="i">
      <formula>NOT(ISERROR(SEARCH("i",E4)))</formula>
    </cfRule>
    <cfRule type="containsText" dxfId="120" priority="142" operator="containsText" text="d">
      <formula>NOT(ISERROR(SEARCH("d",E4)))</formula>
    </cfRule>
    <cfRule type="containsText" dxfId="119" priority="143" operator="containsText" text="p">
      <formula>NOT(ISERROR(SEARCH("p",E4)))</formula>
    </cfRule>
  </conditionalFormatting>
  <conditionalFormatting sqref="F3:I99 F110:I133">
    <cfRule type="cellIs" dxfId="118" priority="140" operator="equal">
      <formula>0</formula>
    </cfRule>
  </conditionalFormatting>
  <conditionalFormatting sqref="G4:H99 G110:H133">
    <cfRule type="containsText" dxfId="117" priority="134" operator="containsText" text="SOMA">
      <formula>NOT(ISERROR(SEARCH("SOMA",G4)))</formula>
    </cfRule>
  </conditionalFormatting>
  <conditionalFormatting sqref="G4:H99 G110:H133">
    <cfRule type="containsText" dxfId="116" priority="127" operator="containsText" text="p">
      <formula>NOT(ISERROR(SEARCH("p",G4)))</formula>
    </cfRule>
  </conditionalFormatting>
  <conditionalFormatting sqref="G4:G99 G110:G133">
    <cfRule type="containsText" dxfId="115" priority="108" operator="containsText" text="final">
      <formula>NOT(ISERROR(SEARCH("final",G4)))</formula>
    </cfRule>
  </conditionalFormatting>
  <conditionalFormatting sqref="B97:I97 B95:I95 B93:I93 B91:I91 B89:I89 C71:I71 C69:I69 C67:I67 C65:I65 C73:I73 B99:I99 C45:I45 C43:I43 C41:I41 C25:I25 C23:I23 C21:I21 C19:I19 C17:I17 C49:I49 C47:I47 B13:I13 B37:I37 B61:I61 B85:I85 B11:I11 B35:I35 B59:I59 B83:I83 B9:I9 B33:I33 B57:I57 B81:I81 B7:I7 B31:I31 B55:I55 B79:I79 B5:I5 B29:I29 B53:I53 B77:I77 B15:I15 B39:I39 B63:I63 B87:I87 B27:I27 B51:I51 B75:I75">
    <cfRule type="containsErrors" dxfId="114" priority="106">
      <formula>ISERROR(B5)</formula>
    </cfRule>
    <cfRule type="cellIs" dxfId="113" priority="107" operator="equal">
      <formula>0</formula>
    </cfRule>
  </conditionalFormatting>
  <conditionalFormatting sqref="E1:E99 E110:E133 E135:E1048576">
    <cfRule type="cellIs" dxfId="112" priority="105" operator="equal">
      <formula>1</formula>
    </cfRule>
  </conditionalFormatting>
  <conditionalFormatting sqref="B96:I96 B94:I94 B90:I90 B88:I88 C74:I74 C72:I72 C70:I70 C68:I68 C66:I66 C64:I64 K4:XFD4 K6:R6 K8:R8 K10:R10 K12:R12 K14:R14 K66:L66 P59:P67 N59:N67 K76:L76 K78:L78 K80:L80 K82:L82 K84:L84 K86:L86 K88:L88 K90:L90 K92:L92 K94:L94 K96:L96 K98:L98 B98:I98 K60:N60 K64:N64 K62:N62 K68:M68 K72:L72 K70:M70 G73:G76 K74:L74 B92:I92 C50:I50 C48:I48 C46:I46 C44:I44 C42:I42 C40:I40 C26:I26 C24:I24 C22:I22 C20:I20 C18:I18 K18:P18 K20:P20 K22:P22 K24:P24 K26:P26 K28:P28 K30:P30 K32:P32 P33:P41 N33:N41 K34:P34 K38:P38 K36:P36 G47:G50 M35:M58 C16:I16 K16:P16 B12:I12 B36:I36 B60:I60 B84:I84 B10:I10 B34:I34 B58:I58 B82:I82 B6:I6 B30:I30 B54:I54 B78:I78 B4:I4 B28:I28 B52:I52 B76:I76 B14:I14 B38:I38 B62:I62 B86:I86 B8:I8 B32:I32 B56:I56 B80:I80 AF14:XFD14 AF12:XFD12 AF10:XFD10 AF8:XFD8 AF6:XFD6 Q98:R98 AF98:XFD98 Q96:R96 AF96:XFD96 Q94:R94 AF94:XFD94 Q92:R92 AF92:XFD92 Q90:R90 AF90:XFD90 Q88:R88 AF88:XFD88 P60:XFD60 Q86:R86 AF86:XFD86 Q84:XFD84 Q82:XFD82 Q80:XFD80 Q78:XFD78 Q76:XFD76 Q74:XFD74 Q72:XFD72 Q70:XFD70 Q68:XFD68 P66:XFD66 P64:XFD64 P62:XFD62 K58:XFD58 K56:R56 K54:R54 K52:R52 K50:R50 K48:R48 K46:R46 K44:R44 K42:R42 K40:R40 AP40:XFD40 AP42:XFD42 X44:XFD44 X46:XFD46 X48:XFD48 X50:XFD50 X52:XFD52 X54:XFD54 X56:XFD56 M61:M133">
    <cfRule type="cellIs" dxfId="111" priority="104" operator="equal">
      <formula>0</formula>
    </cfRule>
  </conditionalFormatting>
  <conditionalFormatting sqref="B96:I96 B94:I94 B90:I90 B88:I88 C74:I74 C72:I72 C70:I70 C68:I68 C66:I66 C64:I64 K4:XFD4 K6:R6 K8:R8 K10:R10 K12:R12 K14:R14 K66:L66 P59:P67 N59:N67 K76:L76 K78:L78 K80:L80 K82:L82 K84:L84 K86:L86 K88:L88 K90:L90 K92:L92 K94:L94 K96:L96 K98:L98 B98:I98 K60:N60 K64:N64 K62:N62 K68:M68 K72:L72 K70:M70 G73:G76 K74:L74 B92:I92 C50:I50 C48:I48 C46:I46 C44:I44 C42:I42 C40:I40 C26:I26 C24:I24 C22:I22 C20:I20 C18:I18 K18:P18 K20:P20 K22:P22 K24:P24 K26:P26 K28:P28 K30:P30 K32:P32 P33:P41 N33:N41 K34:P34 K38:P38 K36:P36 G47:G50 M35:M58 C16:I16 K16:P16 B12:I12 B36:I36 B60:I60 B84:I84 B10:I10 B34:I34 B58:I58 B82:I82 B6:I6 B30:I30 B54:I54 B78:I78 B4:I4 B28:I28 B52:I52 B76:I76 B14:I14 B38:I38 B62:I62 B86:I86 B8:I8 B32:I32 B56:I56 B80:I80 AF14:XFD14 AF12:XFD12 AF10:XFD10 AF8:XFD8 AF6:XFD6 Q98:R98 AF98:XFD98 Q96:R96 AF96:XFD96 Q94:R94 AF94:XFD94 Q92:R92 AF92:XFD92 Q90:R90 AF90:XFD90 Q88:R88 AF88:XFD88 P60:XFD60 Q86:R86 AF86:XFD86 Q84:XFD84 Q82:XFD82 Q80:XFD80 Q78:XFD78 Q76:XFD76 Q74:XFD74 Q72:XFD72 Q70:XFD70 Q68:XFD68 P66:XFD66 P64:XFD64 P62:XFD62 K58:XFD58 K56:R56 K54:R54 K52:R52 K50:R50 K48:R48 K46:R46 K44:R44 K42:R42 K40:R40 AP40:XFD40 AP42:XFD42 X44:XFD44 X46:XFD46 X48:XFD48 X50:XFD50 X52:XFD52 X54:XFD54 X56:XFD56 M61:M133">
    <cfRule type="containsErrors" dxfId="110" priority="103">
      <formula>ISERROR(B4)</formula>
    </cfRule>
  </conditionalFormatting>
  <conditionalFormatting sqref="G73 G75">
    <cfRule type="cellIs" dxfId="109" priority="98" operator="equal">
      <formula>0</formula>
    </cfRule>
    <cfRule type="containsErrors" dxfId="108" priority="99">
      <formula>ISERROR(G73)</formula>
    </cfRule>
    <cfRule type="containsErrors" dxfId="107" priority="101">
      <formula>ISERROR(G73)</formula>
    </cfRule>
    <cfRule type="cellIs" dxfId="106" priority="102" operator="equal">
      <formula>0</formula>
    </cfRule>
  </conditionalFormatting>
  <conditionalFormatting sqref="A64 A66 A68 A70 A72 A74 A88:L88 A90:L90 A94:L94 A96:L96 A98:L98 A92:L92 C18:P18 C20:P20 C22:P22 C24:P24 C26:P26 A40 A42 A44 A46 A48 A50 C16:P16 C74:L74 C72:L72 A4:XFD4 B28:P28 A76:L76 A6:R6 B30:P30 A78:L78 A10:R10 B34:P34 A82:L82 A12:R12 B36:P36 A84:L84 A14:R14 B38:P38 A86:L86 A8:R8 B32:P32 A80:L80 AF8:XFD8 AF14:XFD14 AF12:XFD12 AF10:XFD10 AF6:XFD6 Q98:R98 AF98:XFD98 Q96:R96 AF96:XFD96 Q94:R94 AF94:XFD94 Q92:R92 AF92:XFD92 Q90:R90 AF90:XFD90 Q88:R88 AF88:XFD88 Q86:R86 AF86:XFD86 Q84:XFD84 Q82:XFD82 Q80:XFD80 Q78:XFD78 Q76:XFD76 Q74:XFD74 Q72:XFD72 C70:XFD70 C68:XFD68 C66:XFD66 C64:XFD64 C40:R40 A62:XFD62 A60:XFD60 A58:XFD58 A56:R56 A54:R54 A52:R52 C50:R50 C48:R48 C46:R46 C44:R44 C42:R42 AP42:XFD42 AP40:XFD40 X44:XFD44 X46:XFD46 X48:XFD48 X50:XFD50 X52:XFD52 X54:XFD54 X56:XFD56">
    <cfRule type="containsText" dxfId="105" priority="100" operator="containsText" text="p">
      <formula>NOT(ISERROR(SEARCH("p",A4)))</formula>
    </cfRule>
  </conditionalFormatting>
  <conditionalFormatting sqref="G100:I109">
    <cfRule type="cellIs" dxfId="104" priority="96" operator="lessThan">
      <formula>0</formula>
    </cfRule>
  </conditionalFormatting>
  <conditionalFormatting sqref="H100:H109">
    <cfRule type="containsText" dxfId="103" priority="75" operator="containsText" text="coloque">
      <formula>NOT(ISERROR(SEARCH("coloque",H100)))</formula>
    </cfRule>
    <cfRule type="containsText" dxfId="102" priority="93" stopIfTrue="1" operator="containsText" text="VALOR">
      <formula>NOT(ISERROR(SEARCH("VALOR",H100)))</formula>
    </cfRule>
    <cfRule type="containsText" dxfId="101" priority="94" operator="containsText" text="VALOR">
      <formula>NOT(ISERROR(SEARCH("VALOR",H100)))</formula>
    </cfRule>
  </conditionalFormatting>
  <conditionalFormatting sqref="G100:H109">
    <cfRule type="containsText" dxfId="100" priority="95" operator="containsText" text="SOMA">
      <formula>NOT(ISERROR(SEARCH("SOMA",G100)))</formula>
    </cfRule>
  </conditionalFormatting>
  <conditionalFormatting sqref="H100:H109">
    <cfRule type="cellIs" dxfId="99" priority="92" operator="equal">
      <formula>#VALUE!</formula>
    </cfRule>
  </conditionalFormatting>
  <conditionalFormatting sqref="F100:G109">
    <cfRule type="containsErrors" dxfId="98" priority="91">
      <formula>ISERROR(F100)</formula>
    </cfRule>
  </conditionalFormatting>
  <conditionalFormatting sqref="H100:I109">
    <cfRule type="expression" dxfId="97" priority="89">
      <formula>SE</formula>
    </cfRule>
    <cfRule type="containsErrors" dxfId="96" priority="90">
      <formula>ISERROR(H100)</formula>
    </cfRule>
  </conditionalFormatting>
  <conditionalFormatting sqref="E100:E109">
    <cfRule type="containsText" dxfId="95" priority="85" operator="containsText" text="i">
      <formula>NOT(ISERROR(SEARCH("i",E100)))</formula>
    </cfRule>
    <cfRule type="containsText" dxfId="94" priority="87" operator="containsText" text="d">
      <formula>NOT(ISERROR(SEARCH("d",E100)))</formula>
    </cfRule>
    <cfRule type="containsText" dxfId="93" priority="88" operator="containsText" text="p">
      <formula>NOT(ISERROR(SEARCH("p",E100)))</formula>
    </cfRule>
  </conditionalFormatting>
  <conditionalFormatting sqref="F100:I109">
    <cfRule type="cellIs" dxfId="92" priority="86" operator="equal">
      <formula>0</formula>
    </cfRule>
  </conditionalFormatting>
  <conditionalFormatting sqref="G100:H109">
    <cfRule type="containsText" dxfId="91" priority="84" operator="containsText" text="SOMA">
      <formula>NOT(ISERROR(SEARCH("SOMA",G100)))</formula>
    </cfRule>
  </conditionalFormatting>
  <conditionalFormatting sqref="G100:H109">
    <cfRule type="containsText" dxfId="90" priority="83" operator="containsText" text="p">
      <formula>NOT(ISERROR(SEARCH("p",G100)))</formula>
    </cfRule>
  </conditionalFormatting>
  <conditionalFormatting sqref="G100:G109">
    <cfRule type="containsText" dxfId="89" priority="82" operator="containsText" text="final">
      <formula>NOT(ISERROR(SEARCH("final",G100)))</formula>
    </cfRule>
  </conditionalFormatting>
  <conditionalFormatting sqref="B107:I107 B105:I105 B103:I103 B101:I101 B25 B49 B73 B23 B47 B71 B21 B45 B69 B19 B43 B67 B17 B41 B65 B109:I109">
    <cfRule type="containsErrors" dxfId="88" priority="80">
      <formula>ISERROR(B17)</formula>
    </cfRule>
    <cfRule type="cellIs" dxfId="87" priority="81" operator="equal">
      <formula>0</formula>
    </cfRule>
  </conditionalFormatting>
  <conditionalFormatting sqref="E100:E109">
    <cfRule type="cellIs" dxfId="86" priority="79" operator="equal">
      <formula>1</formula>
    </cfRule>
  </conditionalFormatting>
  <conditionalFormatting sqref="B108:I108 B106:I106 B102:I102 B100:I100 B104:I104 B24 B48 B72 B22 B46 B70 B18 B42 B66 B16 B40 B64 B26 B50 B74 B20 B44 B68">
    <cfRule type="cellIs" dxfId="85" priority="78" operator="equal">
      <formula>0</formula>
    </cfRule>
  </conditionalFormatting>
  <conditionalFormatting sqref="B108:I108 B106:I106 B102:I102 B100:I100 B104:I104 B24 B48 B72 B22 B46 B70 B18 B42 B66 B16 B40 B64 B26 B50 B74 B20 B44 B68">
    <cfRule type="containsErrors" dxfId="84" priority="77">
      <formula>ISERROR(B16)</formula>
    </cfRule>
  </conditionalFormatting>
  <conditionalFormatting sqref="B100:I100 B102:I102 B106:I106 B108:I108 B104:I104 B16 B40 B64 B18 B42 B66 B22 B46 B70 B24 B48 B72 B26 B50 B74 B20 B44 B68">
    <cfRule type="containsText" dxfId="83" priority="76" operator="containsText" text="p">
      <formula>NOT(ISERROR(SEARCH("p",B16)))</formula>
    </cfRule>
  </conditionalFormatting>
  <conditionalFormatting sqref="G16:I39">
    <cfRule type="cellIs" dxfId="82" priority="74" operator="lessThan">
      <formula>0</formula>
    </cfRule>
  </conditionalFormatting>
  <conditionalFormatting sqref="H16:H39">
    <cfRule type="containsText" dxfId="81" priority="49" operator="containsText" text="coloque">
      <formula>NOT(ISERROR(SEARCH("coloque",H16)))</formula>
    </cfRule>
    <cfRule type="containsText" dxfId="80" priority="71" stopIfTrue="1" operator="containsText" text="VALOR">
      <formula>NOT(ISERROR(SEARCH("VALOR",H16)))</formula>
    </cfRule>
    <cfRule type="containsText" dxfId="79" priority="72" operator="containsText" text="VALOR">
      <formula>NOT(ISERROR(SEARCH("VALOR",H16)))</formula>
    </cfRule>
  </conditionalFormatting>
  <conditionalFormatting sqref="G16:H39">
    <cfRule type="containsText" dxfId="78" priority="73" operator="containsText" text="SOMA">
      <formula>NOT(ISERROR(SEARCH("SOMA",G16)))</formula>
    </cfRule>
  </conditionalFormatting>
  <conditionalFormatting sqref="H16:H39">
    <cfRule type="cellIs" dxfId="77" priority="70" operator="equal">
      <formula>#VALUE!</formula>
    </cfRule>
  </conditionalFormatting>
  <conditionalFormatting sqref="F16:G39">
    <cfRule type="containsErrors" dxfId="76" priority="69">
      <formula>ISERROR(F16)</formula>
    </cfRule>
  </conditionalFormatting>
  <conditionalFormatting sqref="H16:I39">
    <cfRule type="expression" dxfId="75" priority="67">
      <formula>SE</formula>
    </cfRule>
    <cfRule type="containsErrors" dxfId="74" priority="68">
      <formula>ISERROR(H16)</formula>
    </cfRule>
  </conditionalFormatting>
  <conditionalFormatting sqref="E16:E39">
    <cfRule type="containsText" dxfId="73" priority="63" operator="containsText" text="i">
      <formula>NOT(ISERROR(SEARCH("i",E16)))</formula>
    </cfRule>
    <cfRule type="containsText" dxfId="72" priority="65" operator="containsText" text="d">
      <formula>NOT(ISERROR(SEARCH("d",E16)))</formula>
    </cfRule>
    <cfRule type="containsText" dxfId="71" priority="66" operator="containsText" text="p">
      <formula>NOT(ISERROR(SEARCH("p",E16)))</formula>
    </cfRule>
  </conditionalFormatting>
  <conditionalFormatting sqref="F16:I39">
    <cfRule type="cellIs" dxfId="70" priority="64" operator="equal">
      <formula>0</formula>
    </cfRule>
  </conditionalFormatting>
  <conditionalFormatting sqref="G16:H39">
    <cfRule type="containsText" dxfId="69" priority="62" operator="containsText" text="SOMA">
      <formula>NOT(ISERROR(SEARCH("SOMA",G16)))</formula>
    </cfRule>
  </conditionalFormatting>
  <conditionalFormatting sqref="G16:H39">
    <cfRule type="containsText" dxfId="68" priority="61" operator="containsText" text="p">
      <formula>NOT(ISERROR(SEARCH("p",G16)))</formula>
    </cfRule>
  </conditionalFormatting>
  <conditionalFormatting sqref="G16:G39">
    <cfRule type="containsText" dxfId="67" priority="60" operator="containsText" text="final">
      <formula>NOT(ISERROR(SEARCH("final",G16)))</formula>
    </cfRule>
  </conditionalFormatting>
  <conditionalFormatting sqref="C35:I35 C33:I33 C31:I31 C29:I29 C27:I27 C25:I25 C23:I23 C21:I21 C19:I19 C17:I17 C39:I39 C37:I37">
    <cfRule type="containsErrors" dxfId="66" priority="58">
      <formula>ISERROR(C17)</formula>
    </cfRule>
    <cfRule type="cellIs" dxfId="65" priority="59" operator="equal">
      <formula>0</formula>
    </cfRule>
  </conditionalFormatting>
  <conditionalFormatting sqref="E16:E39">
    <cfRule type="cellIs" dxfId="64" priority="57" operator="equal">
      <formula>1</formula>
    </cfRule>
  </conditionalFormatting>
  <conditionalFormatting sqref="C38:I38 C36:I36 C34:I34 C32:I32 C30:I30 C28:I28 C26:I26 C24:I24 C22:I22 C20:I20 C18:I18 C16:I16 K16:P16 K18:P18 K20:P20 K22:P22 K30:L30 P23:P31 N23:N31 K24:M24 K28:M28 K26:M26 K32:M32 K36:L36 K34:M34 G37 G39 K38:L38 M25 M27 M29:M31 M33 M35:M39">
    <cfRule type="cellIs" dxfId="63" priority="56" operator="equal">
      <formula>0</formula>
    </cfRule>
  </conditionalFormatting>
  <conditionalFormatting sqref="C38:I38 C36:I36 C34:I34 C32:I32 C30:I30 C28:I28 C26:I26 C24:I24 C22:I22 C20:I20 C18:I18 C16:I16 K16:P16 K18:P18 K20:P20 K22:P22 K30:L30 P23:P31 N23:N31 K24:M24 K28:M28 K26:M26 K32:M32 K36:L36 K34:M34 G37 G39 K38:L38 M25 M27 M29:M31 M33 M35:M39">
    <cfRule type="containsErrors" dxfId="62" priority="55">
      <formula>ISERROR(C16)</formula>
    </cfRule>
  </conditionalFormatting>
  <conditionalFormatting sqref="G37 G39">
    <cfRule type="cellIs" dxfId="61" priority="50" operator="equal">
      <formula>0</formula>
    </cfRule>
    <cfRule type="containsErrors" dxfId="60" priority="51">
      <formula>ISERROR(G37)</formula>
    </cfRule>
    <cfRule type="containsErrors" dxfId="59" priority="53">
      <formula>ISERROR(G37)</formula>
    </cfRule>
    <cfRule type="cellIs" dxfId="58" priority="54" operator="equal">
      <formula>0</formula>
    </cfRule>
  </conditionalFormatting>
  <conditionalFormatting sqref="C16:P16 C18:P18 C20:P20 C22:P22 C24:P24 C26:P26 C28:P28 C30:P30 C32:P32 C34:P34 C36:L36 C38:L38">
    <cfRule type="containsText" dxfId="57" priority="52" operator="containsText" text="p">
      <formula>NOT(ISERROR(SEARCH("p",C16)))</formula>
    </cfRule>
  </conditionalFormatting>
  <conditionalFormatting sqref="G47 G49">
    <cfRule type="cellIs" dxfId="56" priority="45" operator="equal">
      <formula>0</formula>
    </cfRule>
    <cfRule type="containsErrors" dxfId="55" priority="46">
      <formula>ISERROR(G47)</formula>
    </cfRule>
    <cfRule type="containsErrors" dxfId="54" priority="47">
      <formula>ISERROR(G47)</formula>
    </cfRule>
    <cfRule type="cellIs" dxfId="53" priority="48" operator="equal">
      <formula>0</formula>
    </cfRule>
  </conditionalFormatting>
  <conditionalFormatting sqref="B111:I111 B113:I113 B115:I115 B117:I117 B119:I119 B121:I121 B123:I123 B125:I125 B127:I127 B129:I129 B131:I131 B133:I133">
    <cfRule type="containsErrors" dxfId="52" priority="28">
      <formula>ISERROR(B111)</formula>
    </cfRule>
    <cfRule type="cellIs" dxfId="51" priority="29" operator="equal">
      <formula>0</formula>
    </cfRule>
  </conditionalFormatting>
  <conditionalFormatting sqref="B112:I112 B110:I110 B114:I114 B116:I116 B118:I118 B120:I120 B122:I122 B124:I124 B126:I126 B128:I128 B130:I130 B132:I132">
    <cfRule type="cellIs" dxfId="50" priority="26" operator="equal">
      <formula>0</formula>
    </cfRule>
  </conditionalFormatting>
  <conditionalFormatting sqref="B112:I112 B110:I110 B114:I114 B116:I116 B118:I118 B120:I120 B122:I122 B124:I124 B126:I126 B128:I128 B130:I130 B132:I132">
    <cfRule type="containsErrors" dxfId="49" priority="25">
      <formula>ISERROR(B110)</formula>
    </cfRule>
  </conditionalFormatting>
  <conditionalFormatting sqref="B110:I110 B112:I112 B114:I114 B116:I116 B118:I118 B120:I120 B122:I122 B124:I124 B126:I126 B128:I128 B130:I130 B132:I132">
    <cfRule type="containsText" dxfId="48" priority="24" operator="containsText" text="p">
      <formula>NOT(ISERROR(SEARCH("p",B110)))</formula>
    </cfRule>
  </conditionalFormatting>
  <conditionalFormatting sqref="G134:I134">
    <cfRule type="cellIs" dxfId="47" priority="22" operator="lessThan">
      <formula>0</formula>
    </cfRule>
  </conditionalFormatting>
  <conditionalFormatting sqref="H134">
    <cfRule type="containsText" dxfId="46" priority="4" operator="containsText" text="coloque">
      <formula>NOT(ISERROR(SEARCH("coloque",H134)))</formula>
    </cfRule>
    <cfRule type="containsText" dxfId="45" priority="19" stopIfTrue="1" operator="containsText" text="VALOR">
      <formula>NOT(ISERROR(SEARCH("VALOR",H134)))</formula>
    </cfRule>
    <cfRule type="containsText" dxfId="44" priority="20" operator="containsText" text="VALOR">
      <formula>NOT(ISERROR(SEARCH("VALOR",H134)))</formula>
    </cfRule>
  </conditionalFormatting>
  <conditionalFormatting sqref="G134:H134">
    <cfRule type="containsText" dxfId="43" priority="21" operator="containsText" text="SOMA">
      <formula>NOT(ISERROR(SEARCH("SOMA",G134)))</formula>
    </cfRule>
  </conditionalFormatting>
  <conditionalFormatting sqref="H134">
    <cfRule type="cellIs" dxfId="42" priority="18" operator="equal">
      <formula>#VALUE!</formula>
    </cfRule>
  </conditionalFormatting>
  <conditionalFormatting sqref="F134:G134">
    <cfRule type="containsErrors" dxfId="41" priority="17">
      <formula>ISERROR(F134)</formula>
    </cfRule>
  </conditionalFormatting>
  <conditionalFormatting sqref="H134:I134">
    <cfRule type="expression" dxfId="40" priority="15">
      <formula>SE</formula>
    </cfRule>
    <cfRule type="containsErrors" dxfId="39" priority="16">
      <formula>ISERROR(H134)</formula>
    </cfRule>
  </conditionalFormatting>
  <conditionalFormatting sqref="E134">
    <cfRule type="containsText" dxfId="38" priority="11" operator="containsText" text="i">
      <formula>NOT(ISERROR(SEARCH("i",E134)))</formula>
    </cfRule>
    <cfRule type="containsText" dxfId="37" priority="13" operator="containsText" text="d">
      <formula>NOT(ISERROR(SEARCH("d",E134)))</formula>
    </cfRule>
    <cfRule type="containsText" dxfId="36" priority="14" operator="containsText" text="p">
      <formula>NOT(ISERROR(SEARCH("p",E134)))</formula>
    </cfRule>
  </conditionalFormatting>
  <conditionalFormatting sqref="F134:I134">
    <cfRule type="cellIs" dxfId="35" priority="12" operator="equal">
      <formula>0</formula>
    </cfRule>
  </conditionalFormatting>
  <conditionalFormatting sqref="G134:H134">
    <cfRule type="containsText" dxfId="34" priority="10" operator="containsText" text="SOMA">
      <formula>NOT(ISERROR(SEARCH("SOMA",G134)))</formula>
    </cfRule>
  </conditionalFormatting>
  <conditionalFormatting sqref="G134:H134">
    <cfRule type="containsText" dxfId="33" priority="9" operator="containsText" text="p">
      <formula>NOT(ISERROR(SEARCH("p",G134)))</formula>
    </cfRule>
  </conditionalFormatting>
  <conditionalFormatting sqref="G134">
    <cfRule type="containsText" dxfId="32" priority="8" operator="containsText" text="final">
      <formula>NOT(ISERROR(SEARCH("final",G134)))</formula>
    </cfRule>
  </conditionalFormatting>
  <conditionalFormatting sqref="E134">
    <cfRule type="cellIs" dxfId="31" priority="7" operator="equal">
      <formula>1</formula>
    </cfRule>
  </conditionalFormatting>
  <conditionalFormatting sqref="M134">
    <cfRule type="cellIs" dxfId="30" priority="6" operator="equal">
      <formula>0</formula>
    </cfRule>
  </conditionalFormatting>
  <conditionalFormatting sqref="M134">
    <cfRule type="containsErrors" dxfId="29" priority="5">
      <formula>ISERROR(M134)</formula>
    </cfRule>
  </conditionalFormatting>
  <conditionalFormatting sqref="B134:I134">
    <cfRule type="cellIs" dxfId="28" priority="3" operator="equal">
      <formula>0</formula>
    </cfRule>
  </conditionalFormatting>
  <conditionalFormatting sqref="B134:I134">
    <cfRule type="containsErrors" dxfId="27" priority="2">
      <formula>ISERROR(B134)</formula>
    </cfRule>
  </conditionalFormatting>
  <conditionalFormatting sqref="B134:I134">
    <cfRule type="containsText" dxfId="26" priority="1" operator="containsText" text="p">
      <formula>NOT(ISERROR(SEARCH("p",B134)))</formula>
    </cfRule>
  </conditionalFormatting>
  <pageMargins left="0.511811024" right="0.511811024" top="0.78740157499999996" bottom="0.78740157499999996" header="0.31496062000000002" footer="0.31496062000000002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40"/>
  <sheetViews>
    <sheetView workbookViewId="0">
      <selection activeCell="D5" sqref="D5:K40"/>
    </sheetView>
  </sheetViews>
  <sheetFormatPr defaultRowHeight="15" x14ac:dyDescent="0.25"/>
  <cols>
    <col min="5" max="5" width="10.42578125" bestFit="1" customWidth="1"/>
    <col min="6" max="6" width="11.28515625" bestFit="1" customWidth="1"/>
    <col min="7" max="7" width="9" bestFit="1" customWidth="1"/>
    <col min="8" max="8" width="8.28515625" bestFit="1" customWidth="1"/>
    <col min="9" max="9" width="12.5703125" bestFit="1" customWidth="1"/>
    <col min="10" max="11" width="11.28515625" bestFit="1" customWidth="1"/>
  </cols>
  <sheetData>
    <row r="5" spans="4:11" x14ac:dyDescent="0.25">
      <c r="D5" s="4"/>
      <c r="E5" s="5"/>
      <c r="F5" s="6"/>
      <c r="G5" s="7"/>
      <c r="H5" s="8"/>
      <c r="I5" s="9"/>
      <c r="J5" s="9"/>
      <c r="K5" s="9"/>
    </row>
    <row r="6" spans="4:11" x14ac:dyDescent="0.25">
      <c r="D6" s="2"/>
      <c r="E6" s="15"/>
      <c r="F6" s="16"/>
      <c r="G6" s="17"/>
      <c r="H6" s="18"/>
      <c r="I6" s="19"/>
      <c r="J6" s="20"/>
      <c r="K6" s="20"/>
    </row>
    <row r="7" spans="4:11" x14ac:dyDescent="0.25">
      <c r="D7" s="38"/>
      <c r="E7" s="39"/>
      <c r="F7" s="40"/>
      <c r="G7" s="41"/>
      <c r="H7" s="42"/>
      <c r="I7" s="1"/>
      <c r="J7" s="43"/>
      <c r="K7" s="43"/>
    </row>
    <row r="8" spans="4:11" x14ac:dyDescent="0.25">
      <c r="D8" s="2"/>
      <c r="E8" s="15"/>
      <c r="F8" s="16"/>
      <c r="G8" s="17"/>
      <c r="H8" s="18"/>
      <c r="I8" s="19"/>
      <c r="J8" s="20"/>
      <c r="K8" s="20"/>
    </row>
    <row r="9" spans="4:11" x14ac:dyDescent="0.25">
      <c r="D9" s="38"/>
      <c r="E9" s="39"/>
      <c r="F9" s="40"/>
      <c r="G9" s="41"/>
      <c r="H9" s="42"/>
      <c r="I9" s="1"/>
      <c r="J9" s="43"/>
      <c r="K9" s="43"/>
    </row>
    <row r="10" spans="4:11" x14ac:dyDescent="0.25">
      <c r="D10" s="2"/>
      <c r="E10" s="15"/>
      <c r="F10" s="16"/>
      <c r="G10" s="17"/>
      <c r="H10" s="18"/>
      <c r="I10" s="19"/>
      <c r="J10" s="20"/>
      <c r="K10" s="20"/>
    </row>
    <row r="11" spans="4:11" x14ac:dyDescent="0.25">
      <c r="D11" s="38"/>
      <c r="E11" s="44"/>
      <c r="F11" s="40"/>
      <c r="G11" s="41"/>
      <c r="H11" s="42"/>
      <c r="I11" s="1"/>
      <c r="J11" s="43"/>
      <c r="K11" s="43"/>
    </row>
    <row r="12" spans="4:11" x14ac:dyDescent="0.25">
      <c r="D12" s="2"/>
      <c r="E12" s="24"/>
      <c r="F12" s="16"/>
      <c r="G12" s="17"/>
      <c r="H12" s="18"/>
      <c r="I12" s="19"/>
      <c r="J12" s="20"/>
      <c r="K12" s="20"/>
    </row>
    <row r="13" spans="4:11" x14ac:dyDescent="0.25">
      <c r="D13" s="38"/>
      <c r="E13" s="44"/>
      <c r="F13" s="40"/>
      <c r="G13" s="41"/>
      <c r="H13" s="42"/>
      <c r="I13" s="1"/>
      <c r="J13" s="43"/>
      <c r="K13" s="43"/>
    </row>
    <row r="14" spans="4:11" x14ac:dyDescent="0.25">
      <c r="D14" s="2"/>
      <c r="E14" s="15"/>
      <c r="F14" s="16"/>
      <c r="G14" s="17"/>
      <c r="H14" s="18"/>
      <c r="I14" s="19"/>
      <c r="J14" s="20"/>
      <c r="K14" s="20"/>
    </row>
    <row r="15" spans="4:11" x14ac:dyDescent="0.25">
      <c r="D15" s="38"/>
      <c r="E15" s="44"/>
      <c r="F15" s="40"/>
      <c r="G15" s="41"/>
      <c r="H15" s="42"/>
      <c r="I15" s="1"/>
      <c r="J15" s="43"/>
      <c r="K15" s="43"/>
    </row>
    <row r="16" spans="4:11" x14ac:dyDescent="0.25">
      <c r="D16" s="2"/>
      <c r="E16" s="24"/>
      <c r="F16" s="16"/>
      <c r="G16" s="17"/>
      <c r="H16" s="18"/>
      <c r="I16" s="19"/>
      <c r="J16" s="20"/>
      <c r="K16" s="20"/>
    </row>
    <row r="17" spans="4:11" x14ac:dyDescent="0.25">
      <c r="D17" s="38"/>
      <c r="E17" s="39"/>
      <c r="F17" s="40"/>
      <c r="G17" s="41"/>
      <c r="H17" s="42"/>
      <c r="I17" s="1"/>
      <c r="J17" s="43"/>
      <c r="K17" s="43"/>
    </row>
    <row r="18" spans="4:11" x14ac:dyDescent="0.25">
      <c r="D18" s="2"/>
      <c r="E18" s="15"/>
      <c r="F18" s="16"/>
      <c r="G18" s="17"/>
      <c r="H18" s="18"/>
      <c r="I18" s="19"/>
      <c r="J18" s="20"/>
      <c r="K18" s="20"/>
    </row>
    <row r="19" spans="4:11" x14ac:dyDescent="0.25">
      <c r="D19" s="38"/>
      <c r="E19" s="39"/>
      <c r="F19" s="40"/>
      <c r="G19" s="41"/>
      <c r="H19" s="42"/>
      <c r="I19" s="1"/>
      <c r="J19" s="43"/>
      <c r="K19" s="43"/>
    </row>
    <row r="20" spans="4:11" x14ac:dyDescent="0.25">
      <c r="D20" s="2"/>
      <c r="E20" s="15"/>
      <c r="F20" s="16"/>
      <c r="G20" s="17"/>
      <c r="H20" s="18"/>
      <c r="I20" s="19"/>
      <c r="J20" s="20"/>
      <c r="K20" s="20"/>
    </row>
    <row r="21" spans="4:11" x14ac:dyDescent="0.25">
      <c r="D21" s="38"/>
      <c r="E21" s="44"/>
      <c r="F21" s="40"/>
      <c r="G21" s="41"/>
      <c r="H21" s="42"/>
      <c r="I21" s="1"/>
      <c r="J21" s="43"/>
      <c r="K21" s="43"/>
    </row>
    <row r="22" spans="4:11" x14ac:dyDescent="0.25">
      <c r="D22" s="2"/>
      <c r="E22" s="15"/>
      <c r="F22" s="16"/>
      <c r="G22" s="17"/>
      <c r="H22" s="18"/>
      <c r="I22" s="19"/>
      <c r="J22" s="20"/>
      <c r="K22" s="20"/>
    </row>
    <row r="23" spans="4:11" x14ac:dyDescent="0.25">
      <c r="D23" s="38"/>
      <c r="E23" s="39"/>
      <c r="F23" s="40"/>
      <c r="G23" s="41"/>
      <c r="H23" s="42"/>
      <c r="I23" s="1"/>
      <c r="J23" s="43"/>
      <c r="K23" s="43"/>
    </row>
    <row r="24" spans="4:11" x14ac:dyDescent="0.25">
      <c r="D24" s="2"/>
      <c r="E24" s="15"/>
      <c r="F24" s="16"/>
      <c r="G24" s="17"/>
      <c r="H24" s="18"/>
      <c r="I24" s="19"/>
      <c r="J24" s="20"/>
      <c r="K24" s="20"/>
    </row>
    <row r="25" spans="4:11" x14ac:dyDescent="0.25">
      <c r="D25" s="38"/>
      <c r="E25" s="39"/>
      <c r="F25" s="40"/>
      <c r="G25" s="41"/>
      <c r="H25" s="42"/>
      <c r="I25" s="1"/>
      <c r="J25" s="43"/>
      <c r="K25" s="43"/>
    </row>
    <row r="26" spans="4:11" x14ac:dyDescent="0.25">
      <c r="D26" s="2"/>
      <c r="E26" s="24"/>
      <c r="F26" s="16"/>
      <c r="G26" s="17"/>
      <c r="H26" s="18"/>
      <c r="I26" s="19"/>
      <c r="J26" s="20"/>
      <c r="K26" s="20"/>
    </row>
    <row r="27" spans="4:11" x14ac:dyDescent="0.25">
      <c r="D27" s="38"/>
      <c r="E27" s="39"/>
      <c r="F27" s="40"/>
      <c r="G27" s="41"/>
      <c r="H27" s="42"/>
      <c r="I27" s="1"/>
      <c r="J27" s="43"/>
      <c r="K27" s="43"/>
    </row>
    <row r="28" spans="4:11" x14ac:dyDescent="0.25">
      <c r="D28" s="2"/>
      <c r="E28" s="15"/>
      <c r="F28" s="16"/>
      <c r="G28" s="17"/>
      <c r="H28" s="18"/>
      <c r="I28" s="19"/>
      <c r="J28" s="20"/>
      <c r="K28" s="20"/>
    </row>
    <row r="29" spans="4:11" x14ac:dyDescent="0.25">
      <c r="D29" s="38"/>
      <c r="E29" s="39"/>
      <c r="F29" s="40"/>
      <c r="G29" s="41"/>
      <c r="H29" s="42"/>
      <c r="I29" s="1"/>
      <c r="J29" s="43"/>
      <c r="K29" s="43"/>
    </row>
    <row r="30" spans="4:11" x14ac:dyDescent="0.25">
      <c r="D30" s="2"/>
      <c r="E30" s="15"/>
      <c r="F30" s="16"/>
      <c r="G30" s="17"/>
      <c r="H30" s="18"/>
      <c r="I30" s="19"/>
      <c r="J30" s="20"/>
      <c r="K30" s="20"/>
    </row>
    <row r="31" spans="4:11" x14ac:dyDescent="0.25">
      <c r="D31" s="38"/>
      <c r="E31" s="39"/>
      <c r="F31" s="40"/>
      <c r="G31" s="41"/>
      <c r="H31" s="42"/>
      <c r="I31" s="1"/>
      <c r="J31" s="43"/>
      <c r="K31" s="43"/>
    </row>
    <row r="32" spans="4:11" x14ac:dyDescent="0.25">
      <c r="D32" s="2"/>
      <c r="E32" s="15"/>
      <c r="F32" s="16"/>
      <c r="G32" s="17"/>
      <c r="H32" s="18"/>
      <c r="I32" s="19"/>
      <c r="J32" s="20"/>
      <c r="K32" s="20"/>
    </row>
    <row r="33" spans="4:11" x14ac:dyDescent="0.25">
      <c r="D33" s="38"/>
      <c r="E33" s="44"/>
      <c r="F33" s="40"/>
      <c r="G33" s="41"/>
      <c r="H33" s="42"/>
      <c r="I33" s="1"/>
      <c r="J33" s="43"/>
      <c r="K33" s="43"/>
    </row>
    <row r="34" spans="4:11" x14ac:dyDescent="0.25">
      <c r="D34" s="2"/>
      <c r="E34" s="15"/>
      <c r="F34" s="16"/>
      <c r="G34" s="17"/>
      <c r="H34" s="18"/>
      <c r="I34" s="19"/>
      <c r="J34" s="20"/>
      <c r="K34" s="20"/>
    </row>
    <row r="35" spans="4:11" x14ac:dyDescent="0.25">
      <c r="D35" s="38"/>
      <c r="E35" s="39"/>
      <c r="F35" s="40"/>
      <c r="G35" s="41"/>
      <c r="H35" s="42"/>
      <c r="I35" s="1"/>
      <c r="J35" s="43"/>
      <c r="K35" s="43"/>
    </row>
    <row r="36" spans="4:11" x14ac:dyDescent="0.25">
      <c r="D36" s="2"/>
      <c r="E36" s="15"/>
      <c r="F36" s="16"/>
      <c r="G36" s="17"/>
      <c r="H36" s="18"/>
      <c r="I36" s="19"/>
      <c r="J36" s="20"/>
      <c r="K36" s="20"/>
    </row>
    <row r="37" spans="4:11" x14ac:dyDescent="0.25">
      <c r="D37" s="38"/>
      <c r="E37" s="39"/>
      <c r="F37" s="40"/>
      <c r="G37" s="41"/>
      <c r="H37" s="42"/>
      <c r="I37" s="1"/>
      <c r="J37" s="43"/>
      <c r="K37" s="43"/>
    </row>
    <row r="38" spans="4:11" x14ac:dyDescent="0.25">
      <c r="D38" s="2"/>
      <c r="E38" s="15"/>
      <c r="F38" s="16"/>
      <c r="G38" s="17"/>
      <c r="H38" s="18"/>
      <c r="I38" s="19"/>
      <c r="J38" s="20"/>
      <c r="K38" s="20"/>
    </row>
    <row r="39" spans="4:11" x14ac:dyDescent="0.25">
      <c r="D39" s="38"/>
      <c r="E39" s="39"/>
      <c r="F39" s="40"/>
      <c r="G39" s="41"/>
      <c r="H39" s="42"/>
      <c r="I39" s="1"/>
      <c r="J39" s="43"/>
      <c r="K39" s="43"/>
    </row>
    <row r="40" spans="4:11" x14ac:dyDescent="0.25">
      <c r="D40" s="2"/>
      <c r="E40" s="15"/>
      <c r="F40" s="16"/>
      <c r="G40" s="17"/>
      <c r="H40" s="18"/>
      <c r="I40" s="19"/>
      <c r="J40" s="20"/>
      <c r="K40" s="20"/>
    </row>
  </sheetData>
  <conditionalFormatting sqref="I5:K40">
    <cfRule type="cellIs" dxfId="25" priority="26" operator="lessThan">
      <formula>0</formula>
    </cfRule>
  </conditionalFormatting>
  <conditionalFormatting sqref="J5:J40">
    <cfRule type="containsText" dxfId="24" priority="18" operator="containsText" text="coloque">
      <formula>NOT(ISERROR(SEARCH("coloque",J5)))</formula>
    </cfRule>
    <cfRule type="containsText" dxfId="23" priority="23" stopIfTrue="1" operator="containsText" text="VALOR">
      <formula>NOT(ISERROR(SEARCH("VALOR",J5)))</formula>
    </cfRule>
    <cfRule type="containsText" dxfId="22" priority="24" operator="containsText" text="VALOR">
      <formula>NOT(ISERROR(SEARCH("VALOR",J5)))</formula>
    </cfRule>
  </conditionalFormatting>
  <conditionalFormatting sqref="I5:J40">
    <cfRule type="containsText" dxfId="21" priority="25" operator="containsText" text="SOMA">
      <formula>NOT(ISERROR(SEARCH("SOMA",I5)))</formula>
    </cfRule>
  </conditionalFormatting>
  <conditionalFormatting sqref="H6:H40 I5:I40">
    <cfRule type="containsErrors" dxfId="20" priority="22">
      <formula>ISERROR(H5)</formula>
    </cfRule>
  </conditionalFormatting>
  <conditionalFormatting sqref="J5:K40">
    <cfRule type="expression" dxfId="19" priority="20">
      <formula>SE</formula>
    </cfRule>
    <cfRule type="containsErrors" dxfId="18" priority="21">
      <formula>ISERROR(J5)</formula>
    </cfRule>
  </conditionalFormatting>
  <conditionalFormatting sqref="G5:G40">
    <cfRule type="cellIs" dxfId="17" priority="19" operator="equal">
      <formula>1</formula>
    </cfRule>
  </conditionalFormatting>
  <conditionalFormatting sqref="J6:J40">
    <cfRule type="cellIs" dxfId="16" priority="17" operator="equal">
      <formula>#VALUE!</formula>
    </cfRule>
  </conditionalFormatting>
  <conditionalFormatting sqref="G6:G40">
    <cfRule type="containsText" dxfId="15" priority="13" operator="containsText" text="i">
      <formula>NOT(ISERROR(SEARCH("i",G6)))</formula>
    </cfRule>
    <cfRule type="containsText" dxfId="14" priority="15" operator="containsText" text="d">
      <formula>NOT(ISERROR(SEARCH("d",G6)))</formula>
    </cfRule>
    <cfRule type="containsText" dxfId="13" priority="16" operator="containsText" text="p">
      <formula>NOT(ISERROR(SEARCH("p",G6)))</formula>
    </cfRule>
  </conditionalFormatting>
  <conditionalFormatting sqref="H6:K40">
    <cfRule type="cellIs" dxfId="12" priority="14" operator="equal">
      <formula>0</formula>
    </cfRule>
  </conditionalFormatting>
  <conditionalFormatting sqref="I6:J40">
    <cfRule type="containsText" dxfId="11" priority="12" operator="containsText" text="SOMA">
      <formula>NOT(ISERROR(SEARCH("SOMA",I6)))</formula>
    </cfRule>
  </conditionalFormatting>
  <conditionalFormatting sqref="I6:J40">
    <cfRule type="containsText" dxfId="10" priority="11" operator="containsText" text="p">
      <formula>NOT(ISERROR(SEARCH("p",I6)))</formula>
    </cfRule>
  </conditionalFormatting>
  <conditionalFormatting sqref="I6:I40">
    <cfRule type="containsText" dxfId="9" priority="10" operator="containsText" text="final">
      <formula>NOT(ISERROR(SEARCH("final",I6)))</formula>
    </cfRule>
  </conditionalFormatting>
  <conditionalFormatting sqref="D38:K38 D36:K36 D34:K34 D32:K32 D30:K30 D28:K28 D26:K26 D24:K24 D22:K22 D20:K20 D18:K18 D16:K16 D14:K14 D12:K12 D10:K10 D8:K8 D6:K6 D40:K40">
    <cfRule type="containsErrors" dxfId="8" priority="8">
      <formula>ISERROR(D6)</formula>
    </cfRule>
    <cfRule type="cellIs" dxfId="7" priority="9" operator="equal">
      <formula>0</formula>
    </cfRule>
  </conditionalFormatting>
  <conditionalFormatting sqref="D39:K39 D37:K37 D35:K35 D33:K33 D31:K31 D29:K29 D27:K27 D25:K25 D23:K23 D21:K21 D19:K19 D17:K17 D15:K15 D13:K13 D11:K11 D9:K9 D7:K7 I40">
    <cfRule type="cellIs" dxfId="6" priority="7" operator="equal">
      <formula>0</formula>
    </cfRule>
  </conditionalFormatting>
  <conditionalFormatting sqref="D39:K39 D37:K37 D35:K35 D33:K33 D31:K31 D29:K29 D27:K27 D25:K25 D23:K23 D21:K21 D19:K19 D17:K17 D15:K15 D13:K13 D11:K11 D9:K9 D7:K7 I40">
    <cfRule type="containsErrors" dxfId="5" priority="6">
      <formula>ISERROR(D7)</formula>
    </cfRule>
  </conditionalFormatting>
  <conditionalFormatting sqref="I40">
    <cfRule type="cellIs" dxfId="4" priority="1" operator="equal">
      <formula>0</formula>
    </cfRule>
    <cfRule type="containsErrors" dxfId="3" priority="2">
      <formula>ISERROR(I40)</formula>
    </cfRule>
    <cfRule type="containsErrors" dxfId="2" priority="4">
      <formula>ISERROR(I40)</formula>
    </cfRule>
    <cfRule type="cellIs" dxfId="1" priority="5" operator="equal">
      <formula>0</formula>
    </cfRule>
  </conditionalFormatting>
  <conditionalFormatting sqref="D7:K7 D9:K9 D11:K11 D13:K13 D15:K15 D17:K17 D19:K19 D21:K21 D23:K23 D25:K25 D27:K27 D29:K29 D31:K31 D33:K33 D35:K35 D37:K37 D39:K39">
    <cfRule type="containsText" dxfId="0" priority="3" operator="containsText" text="p">
      <formula>NOT(ISERROR(SEARCH("p",D7)))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Plan1!poupanca_mensal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Affonso Oliveira dos Santos</dc:creator>
  <cp:lastModifiedBy>Affonso Oliveira dos Santos</cp:lastModifiedBy>
  <dcterms:created xsi:type="dcterms:W3CDTF">2015-03-18T20:01:32Z</dcterms:created>
  <dcterms:modified xsi:type="dcterms:W3CDTF">2018-02-22T16:03:26Z</dcterms:modified>
</cp:coreProperties>
</file>